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616C0440-EF93-48A8-A67F-DFC41652629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" i="10" l="1"/>
  <c r="J122" i="10"/>
  <c r="K116" i="10"/>
  <c r="K80" i="10"/>
  <c r="I79" i="10"/>
  <c r="J79" i="10"/>
  <c r="K79" i="10"/>
  <c r="L79" i="10"/>
  <c r="M79" i="10"/>
  <c r="L80" i="10"/>
  <c r="M80" i="10"/>
  <c r="I81" i="10"/>
  <c r="J81" i="10"/>
  <c r="K81" i="10"/>
  <c r="L81" i="10"/>
  <c r="M81" i="10"/>
  <c r="J78" i="10"/>
  <c r="K78" i="10"/>
  <c r="L78" i="10"/>
  <c r="M78" i="10"/>
  <c r="N78" i="10"/>
  <c r="O78" i="10"/>
  <c r="P78" i="10"/>
  <c r="J77" i="10"/>
  <c r="K77" i="10"/>
  <c r="L77" i="10"/>
  <c r="M77" i="10"/>
  <c r="H81" i="10"/>
  <c r="I21" i="10"/>
  <c r="J21" i="10"/>
  <c r="K21" i="10"/>
  <c r="L21" i="10"/>
  <c r="M21" i="10"/>
  <c r="L20" i="10"/>
  <c r="M20" i="10"/>
  <c r="I19" i="10"/>
  <c r="J19" i="10"/>
  <c r="K19" i="10"/>
  <c r="L19" i="10"/>
  <c r="M19" i="10"/>
  <c r="I18" i="10"/>
  <c r="J18" i="10"/>
  <c r="K18" i="10"/>
  <c r="L18" i="10"/>
  <c r="M18" i="10"/>
  <c r="I17" i="10"/>
  <c r="J17" i="10"/>
  <c r="K17" i="10"/>
  <c r="L17" i="10"/>
  <c r="M17" i="10"/>
  <c r="H19" i="10"/>
  <c r="H21" i="10"/>
  <c r="K26" i="10"/>
  <c r="K20" i="10" s="1"/>
  <c r="J124" i="10" l="1"/>
  <c r="J132" i="10" l="1"/>
  <c r="J118" i="10"/>
  <c r="J116" i="10"/>
  <c r="J112" i="10"/>
  <c r="J106" i="10"/>
  <c r="J104" i="10"/>
  <c r="J100" i="10" s="1"/>
  <c r="J98" i="10"/>
  <c r="J94" i="10" s="1"/>
  <c r="J88" i="10"/>
  <c r="J86" i="10"/>
  <c r="J135" i="10"/>
  <c r="J133" i="10"/>
  <c r="J131" i="10"/>
  <c r="J70" i="10"/>
  <c r="J68" i="10"/>
  <c r="J20" i="10" s="1"/>
  <c r="J58" i="10"/>
  <c r="J52" i="10"/>
  <c r="J46" i="10"/>
  <c r="J40" i="10"/>
  <c r="J34" i="10"/>
  <c r="J28" i="10"/>
  <c r="J22" i="10"/>
  <c r="J80" i="10" l="1"/>
  <c r="J64" i="10"/>
  <c r="J16" i="10"/>
  <c r="J82" i="10"/>
  <c r="J134" i="10"/>
  <c r="L124" i="10"/>
  <c r="L118" i="10"/>
  <c r="L112" i="10"/>
  <c r="L106" i="10"/>
  <c r="L100" i="10"/>
  <c r="L94" i="10"/>
  <c r="L88" i="10"/>
  <c r="L82" i="10"/>
  <c r="L132" i="10"/>
  <c r="L70" i="10"/>
  <c r="L64" i="10"/>
  <c r="L58" i="10"/>
  <c r="L52" i="10"/>
  <c r="L46" i="10"/>
  <c r="L40" i="10"/>
  <c r="L34" i="10"/>
  <c r="L28" i="10"/>
  <c r="L22" i="10"/>
  <c r="L10" i="10"/>
  <c r="H10" i="10"/>
  <c r="I10" i="10"/>
  <c r="J10" i="10"/>
  <c r="K10" i="10"/>
  <c r="H22" i="10"/>
  <c r="K22" i="10"/>
  <c r="I26" i="10"/>
  <c r="I28" i="10"/>
  <c r="K28" i="10"/>
  <c r="H29" i="10"/>
  <c r="H17" i="10" s="1"/>
  <c r="H30" i="10"/>
  <c r="H18" i="10" s="1"/>
  <c r="I34" i="10"/>
  <c r="K34" i="10"/>
  <c r="H38" i="10"/>
  <c r="H40" i="10"/>
  <c r="I40" i="10"/>
  <c r="K40" i="10"/>
  <c r="H46" i="10"/>
  <c r="K46" i="10"/>
  <c r="I50" i="10"/>
  <c r="I46" i="10" s="1"/>
  <c r="I52" i="10"/>
  <c r="K52" i="10"/>
  <c r="H56" i="10"/>
  <c r="H52" i="10" s="1"/>
  <c r="I58" i="10"/>
  <c r="K58" i="10"/>
  <c r="H62" i="10"/>
  <c r="H58" i="10" s="1"/>
  <c r="H64" i="10"/>
  <c r="I64" i="10"/>
  <c r="K64" i="10"/>
  <c r="H70" i="10"/>
  <c r="K70" i="10"/>
  <c r="K131" i="10"/>
  <c r="K132" i="10"/>
  <c r="H135" i="10"/>
  <c r="I135" i="10"/>
  <c r="K135" i="10"/>
  <c r="K82" i="10"/>
  <c r="H83" i="10"/>
  <c r="H77" i="10" s="1"/>
  <c r="I83" i="10"/>
  <c r="H84" i="10"/>
  <c r="H78" i="10" s="1"/>
  <c r="I84" i="10"/>
  <c r="H85" i="10"/>
  <c r="H79" i="10" s="1"/>
  <c r="H86" i="10"/>
  <c r="I88" i="10"/>
  <c r="K88" i="10"/>
  <c r="H92" i="10"/>
  <c r="H88" i="10" s="1"/>
  <c r="H94" i="10"/>
  <c r="I94" i="10"/>
  <c r="K94" i="10"/>
  <c r="H100" i="10"/>
  <c r="I100" i="10"/>
  <c r="K100" i="10"/>
  <c r="H106" i="10"/>
  <c r="I106" i="10"/>
  <c r="K106" i="10"/>
  <c r="H112" i="10"/>
  <c r="K112" i="10"/>
  <c r="I116" i="10"/>
  <c r="I80" i="10" s="1"/>
  <c r="H118" i="10"/>
  <c r="I118" i="10"/>
  <c r="K118" i="10"/>
  <c r="H124" i="10"/>
  <c r="I124" i="10"/>
  <c r="K124" i="10"/>
  <c r="H80" i="10" l="1"/>
  <c r="J76" i="10"/>
  <c r="J130" i="10" s="1"/>
  <c r="K76" i="10"/>
  <c r="L76" i="10"/>
  <c r="I77" i="10"/>
  <c r="I131" i="10" s="1"/>
  <c r="I78" i="10"/>
  <c r="I132" i="10" s="1"/>
  <c r="I112" i="10"/>
  <c r="L16" i="10"/>
  <c r="K16" i="10"/>
  <c r="I22" i="10"/>
  <c r="I16" i="10" s="1"/>
  <c r="I20" i="10"/>
  <c r="H20" i="10"/>
  <c r="K134" i="10"/>
  <c r="K133" i="10"/>
  <c r="I133" i="10"/>
  <c r="L133" i="10"/>
  <c r="L134" i="10"/>
  <c r="H82" i="10"/>
  <c r="H76" i="10" s="1"/>
  <c r="L131" i="10"/>
  <c r="L135" i="10"/>
  <c r="H133" i="10"/>
  <c r="H132" i="10"/>
  <c r="H28" i="10"/>
  <c r="H16" i="10" s="1"/>
  <c r="H131" i="10"/>
  <c r="H34" i="10"/>
  <c r="I82" i="10"/>
  <c r="G129" i="10"/>
  <c r="G128" i="10"/>
  <c r="G127" i="10"/>
  <c r="G126" i="10"/>
  <c r="G125" i="10"/>
  <c r="M124" i="10"/>
  <c r="I76" i="10" l="1"/>
  <c r="L130" i="10"/>
  <c r="K130" i="10"/>
  <c r="H134" i="10"/>
  <c r="I130" i="10"/>
  <c r="H130" i="10"/>
  <c r="I134" i="10"/>
  <c r="G124" i="10"/>
  <c r="G75" i="10" l="1"/>
  <c r="G74" i="10"/>
  <c r="G73" i="10"/>
  <c r="G72" i="10"/>
  <c r="G71" i="10"/>
  <c r="M70" i="10"/>
  <c r="G70" i="10" l="1"/>
  <c r="G23" i="10" l="1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87" i="10"/>
  <c r="G91" i="10"/>
  <c r="G93" i="10"/>
  <c r="G95" i="10"/>
  <c r="G96" i="10"/>
  <c r="G97" i="10"/>
  <c r="G99" i="10"/>
  <c r="G103" i="10"/>
  <c r="G104" i="10"/>
  <c r="G105" i="10"/>
  <c r="G107" i="10"/>
  <c r="G108" i="10"/>
  <c r="G109" i="10"/>
  <c r="G110" i="10"/>
  <c r="G111" i="10"/>
  <c r="G113" i="10"/>
  <c r="G114" i="10"/>
  <c r="G116" i="10"/>
  <c r="G117" i="10"/>
  <c r="G119" i="10"/>
  <c r="G120" i="10"/>
  <c r="G121" i="10"/>
  <c r="G122" i="10"/>
  <c r="G123" i="10"/>
  <c r="M22" i="10" l="1"/>
  <c r="M28" i="10"/>
  <c r="M34" i="10"/>
  <c r="M40" i="10"/>
  <c r="M46" i="10"/>
  <c r="M52" i="10"/>
  <c r="M58" i="10"/>
  <c r="M64" i="10"/>
  <c r="M82" i="10"/>
  <c r="M88" i="10"/>
  <c r="M94" i="10"/>
  <c r="M100" i="10"/>
  <c r="M106" i="10"/>
  <c r="M112" i="10"/>
  <c r="M118" i="10"/>
  <c r="M76" i="10" l="1"/>
  <c r="M16" i="10"/>
  <c r="G106" i="10"/>
  <c r="G22" i="10"/>
  <c r="G21" i="10"/>
  <c r="G118" i="10"/>
  <c r="G81" i="10"/>
  <c r="G19" i="10"/>
  <c r="M132" i="10"/>
  <c r="M134" i="10"/>
  <c r="M135" i="10"/>
  <c r="M133" i="10"/>
  <c r="M131" i="10"/>
  <c r="M130" i="10" l="1"/>
  <c r="G130" i="10" s="1"/>
  <c r="G30" i="10" l="1"/>
  <c r="G29" i="10" l="1"/>
  <c r="G28" i="10"/>
  <c r="G86" i="10" l="1"/>
  <c r="G56" i="10" l="1"/>
  <c r="G52" i="10" l="1"/>
  <c r="G44" i="10"/>
  <c r="G98" i="10"/>
  <c r="G85" i="10"/>
  <c r="G115" i="10"/>
  <c r="G68" i="10"/>
  <c r="G50" i="10"/>
  <c r="G38" i="10"/>
  <c r="G102" i="10"/>
  <c r="G101" i="10"/>
  <c r="G90" i="10"/>
  <c r="G89" i="10"/>
  <c r="G84" i="10"/>
  <c r="G62" i="10"/>
  <c r="G36" i="10"/>
  <c r="G14" i="10"/>
  <c r="G13" i="10"/>
  <c r="G12" i="10"/>
  <c r="G11" i="10"/>
  <c r="M10" i="10"/>
  <c r="G17" i="10" l="1"/>
  <c r="G35" i="10"/>
  <c r="G92" i="10"/>
  <c r="G83" i="10"/>
  <c r="G79" i="10"/>
  <c r="G78" i="10"/>
  <c r="G18" i="10"/>
  <c r="G94" i="10"/>
  <c r="G58" i="10"/>
  <c r="G64" i="10"/>
  <c r="G100" i="10"/>
  <c r="G112" i="10"/>
  <c r="G40" i="10"/>
  <c r="G46" i="10"/>
  <c r="G10" i="10"/>
  <c r="G34" i="10" l="1"/>
  <c r="G82" i="10"/>
  <c r="G80" i="10"/>
  <c r="G88" i="10"/>
  <c r="G77" i="10"/>
  <c r="G20" i="10"/>
  <c r="G133" i="10"/>
  <c r="G131" i="10"/>
  <c r="G132" i="10"/>
  <c r="G134" i="10" l="1"/>
  <c r="G16" i="10"/>
  <c r="G76" i="10"/>
  <c r="G135" i="10" l="1"/>
</calcChain>
</file>

<file path=xl/sharedStrings.xml><?xml version="1.0" encoding="utf-8"?>
<sst xmlns="http://schemas.openxmlformats.org/spreadsheetml/2006/main" count="206" uniqueCount="65">
  <si>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</si>
  <si>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</si>
  <si>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</si>
  <si>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</si>
  <si>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</si>
  <si>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</si>
  <si>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</si>
  <si>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</si>
  <si>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</si>
  <si>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</si>
  <si>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</si>
  <si>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</si>
  <si>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</si>
  <si>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</si>
  <si>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</si>
  <si>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</si>
  <si>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</si>
  <si>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</si>
  <si>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</si>
  <si>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</si>
  <si>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</si>
  <si>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</si>
  <si>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</si>
  <si>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</si>
  <si>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</si>
  <si>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</si>
  <si>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</si>
  <si>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</si>
  <si>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</si>
  <si>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2</t>
  </si>
  <si>
    <t>Благоустройство общественных территорий</t>
  </si>
  <si>
    <t>2.2</t>
  </si>
  <si>
    <t>2.3</t>
  </si>
  <si>
    <t>2.4</t>
  </si>
  <si>
    <t>2.5</t>
  </si>
  <si>
    <t>2.6</t>
  </si>
  <si>
    <t>2.7</t>
  </si>
  <si>
    <t>2.8</t>
  </si>
  <si>
    <t>Поставка сборно-разборных металлических защитных конструкций для контейнерных площадок</t>
  </si>
  <si>
    <t>Услуги по приобретению,установке,содержанию и ремонту автоматического дорожного блокиратора «Боллард»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</si>
  <si>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</si>
  <si>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</si>
  <si>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</si>
  <si>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</si>
  <si>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</si>
  <si>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</si>
  <si>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</si>
  <si>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</si>
  <si>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</si>
  <si>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 xml:space="preserve">  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</si>
  <si>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</si>
  <si>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</si>
  <si>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</si>
  <si>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</si>
  <si>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Ремонт (текущий ремонт) контейнерных площадок
</t>
  </si>
  <si>
    <t>Благоустройство общественных территорий(в части обустройства контейнерных площадок для сбора ТКО)</t>
  </si>
  <si>
    <t>2023-2024</t>
  </si>
  <si>
    <t>Благоустройство и установка многофункциональных площадок</t>
  </si>
  <si>
    <t xml:space="preserve">Благоустройство общественных территорий </t>
  </si>
  <si>
    <t>2022-2027</t>
  </si>
  <si>
    <t>2022-2025</t>
  </si>
  <si>
    <t>2022-2024</t>
  </si>
  <si>
    <t xml:space="preserve"> 2022, 2025-2027</t>
  </si>
  <si>
    <t>Благоустройство общественных территорий (в части закупки контейнеров для сбора ТКО)</t>
  </si>
  <si>
    <t>Объем финансирования по годам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</si>
</sst>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6" fontId="5" fillId="2" borderId="21" xfId="0" applyNumberFormat="1" applyFont="1" applyFill="1" applyBorder="1" applyAlignment="1">
      <alignment horizontal="right" vertical="center" wrapText="1"/>
    </xf>
    <xf numFmtId="166" fontId="5" fillId="2" borderId="19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25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32" xfId="0" applyNumberFormat="1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center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166" fontId="3" fillId="2" borderId="27" xfId="0" applyNumberFormat="1" applyFont="1" applyFill="1" applyBorder="1" applyAlignment="1">
      <alignment horizontal="right" vertical="center" wrapText="1"/>
    </xf>
    <xf numFmtId="166" fontId="3" fillId="2" borderId="3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28" xfId="0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166" fontId="5" fillId="2" borderId="3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166" fontId="5" fillId="0" borderId="2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9"/>
  <sheetViews>
    <sheetView tabSelected="1" view="pageBreakPreview" topLeftCell="A112" zoomScale="90" zoomScaleNormal="90" zoomScaleSheetLayoutView="90" workbookViewId="0">
      <selection activeCell="G130" sqref="G130:M135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7" width="17.33203125" style="2" customWidth="1"/>
    <col min="8" max="10" width="14.33203125" style="2" bestFit="1" customWidth="1"/>
    <col min="11" max="11" width="18.21875" style="2" bestFit="1" customWidth="1"/>
    <col min="12" max="12" width="14.33203125" style="2" bestFit="1" customWidth="1"/>
    <col min="13" max="13" width="15.33203125" style="2" customWidth="1"/>
    <col min="14" max="14" width="14.33203125" style="78" hidden="1" customWidth="1"/>
    <col min="15" max="15" width="14.33203125" style="2" hidden="1" customWidth="1"/>
    <col min="16" max="16" width="12.88671875" style="1" hidden="1" customWidth="1"/>
    <col min="17" max="18" width="8.109375" style="3" bestFit="1" customWidth="1"/>
    <col min="19" max="19" width="13" style="3" bestFit="1" customWidth="1"/>
    <col min="20" max="20" width="14.5546875" style="3" customWidth="1"/>
    <col min="21" max="16384" width="9.109375" style="3"/>
  </cols>
  <sheetData>
    <row r="1" spans="2:16" ht="30.75" customHeight="1" x14ac:dyDescent="0.3">
      <c r="H1" s="79"/>
      <c r="I1" s="79"/>
      <c r="J1" s="79"/>
      <c r="K1" s="79"/>
      <c r="L1" s="79"/>
      <c r="M1" s="79"/>
      <c r="N1" s="79"/>
      <c r="O1" s="79"/>
      <c r="P1" s="79"/>
    </row>
    <row r="2" spans="2:16" ht="12" customHeight="1" x14ac:dyDescent="0.3">
      <c r="H2" s="4"/>
      <c r="I2" s="4"/>
      <c r="J2" s="4"/>
      <c r="K2" s="4"/>
      <c r="L2" s="4"/>
      <c r="M2" s="4"/>
      <c r="N2" s="63"/>
      <c r="O2" s="4"/>
      <c r="P2" s="4"/>
    </row>
    <row r="3" spans="2:16" ht="35.25" customHeight="1" x14ac:dyDescent="0.3">
      <c r="H3" s="84" t="s">
        <v>47</v>
      </c>
      <c r="I3" s="84"/>
      <c r="J3" s="84"/>
      <c r="K3" s="84"/>
      <c r="L3" s="84"/>
      <c r="M3" s="84"/>
      <c r="N3" s="84"/>
      <c r="O3" s="84"/>
      <c r="P3" s="84"/>
    </row>
    <row r="4" spans="2:16" ht="16.5" customHeight="1" x14ac:dyDescent="0.3">
      <c r="H4" s="5"/>
      <c r="I4" s="5"/>
      <c r="J4" s="5"/>
      <c r="K4" s="5"/>
      <c r="L4" s="5"/>
      <c r="M4" s="5"/>
      <c r="N4" s="64"/>
      <c r="O4" s="5"/>
      <c r="P4" s="5"/>
    </row>
    <row r="5" spans="2:16" ht="16.5" customHeight="1" x14ac:dyDescent="0.3">
      <c r="B5" s="85" t="s">
        <v>48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5"/>
      <c r="O6" s="7"/>
      <c r="P6" s="7"/>
    </row>
    <row r="7" spans="2:16" ht="71.25" customHeight="1" x14ac:dyDescent="0.3">
      <c r="B7" s="86" t="s">
        <v>6</v>
      </c>
      <c r="C7" s="81" t="s">
        <v>13</v>
      </c>
      <c r="D7" s="81" t="s">
        <v>0</v>
      </c>
      <c r="E7" s="81" t="s">
        <v>12</v>
      </c>
      <c r="F7" s="83" t="s">
        <v>7</v>
      </c>
      <c r="G7" s="90" t="s">
        <v>8</v>
      </c>
      <c r="H7" s="80" t="s">
        <v>64</v>
      </c>
      <c r="I7" s="81"/>
      <c r="J7" s="81"/>
      <c r="K7" s="81"/>
      <c r="L7" s="81"/>
      <c r="M7" s="81"/>
      <c r="N7" s="81"/>
      <c r="O7" s="82"/>
      <c r="P7" s="83"/>
    </row>
    <row r="8" spans="2:16" ht="13.5" customHeight="1" thickBot="1" x14ac:dyDescent="0.35">
      <c r="B8" s="87"/>
      <c r="C8" s="88"/>
      <c r="D8" s="88"/>
      <c r="E8" s="88"/>
      <c r="F8" s="89"/>
      <c r="G8" s="91"/>
      <c r="H8" s="8">
        <v>2022</v>
      </c>
      <c r="I8" s="8">
        <v>2023</v>
      </c>
      <c r="J8" s="66">
        <v>2024</v>
      </c>
      <c r="K8" s="8">
        <v>2025</v>
      </c>
      <c r="L8" s="9">
        <v>2026</v>
      </c>
      <c r="M8" s="9">
        <v>2027</v>
      </c>
      <c r="N8" s="3"/>
      <c r="O8" s="3"/>
      <c r="P8" s="3"/>
    </row>
    <row r="9" spans="2:16" ht="16.2" thickBot="1" x14ac:dyDescent="0.35">
      <c r="B9" s="10">
        <v>1</v>
      </c>
      <c r="C9" s="11">
        <v>2</v>
      </c>
      <c r="D9" s="11">
        <v>3</v>
      </c>
      <c r="E9" s="11">
        <v>4</v>
      </c>
      <c r="F9" s="12">
        <v>5</v>
      </c>
      <c r="G9" s="13">
        <v>6</v>
      </c>
      <c r="H9" s="11">
        <v>7</v>
      </c>
      <c r="I9" s="11">
        <v>8</v>
      </c>
      <c r="J9" s="67">
        <v>9</v>
      </c>
      <c r="K9" s="11">
        <v>10</v>
      </c>
      <c r="L9" s="14">
        <v>11</v>
      </c>
      <c r="M9" s="14">
        <v>12</v>
      </c>
      <c r="N9" s="3"/>
      <c r="O9" s="3"/>
      <c r="P9" s="3"/>
    </row>
    <row r="10" spans="2:16" ht="16.5" hidden="1" customHeight="1" x14ac:dyDescent="0.3">
      <c r="B10" s="110"/>
      <c r="C10" s="113" t="s">
        <v>14</v>
      </c>
      <c r="D10" s="111" t="s">
        <v>11</v>
      </c>
      <c r="E10" s="112" t="s">
        <v>10</v>
      </c>
      <c r="F10" s="15" t="s">
        <v>1</v>
      </c>
      <c r="G10" s="16">
        <f t="shared" ref="G10:M10" si="0">SUM(G11:G14)</f>
        <v>0</v>
      </c>
      <c r="H10" s="16">
        <f t="shared" si="0"/>
        <v>0</v>
      </c>
      <c r="I10" s="16">
        <f t="shared" si="0"/>
        <v>0</v>
      </c>
      <c r="J10" s="68">
        <f t="shared" si="0"/>
        <v>0</v>
      </c>
      <c r="K10" s="17">
        <f t="shared" si="0"/>
        <v>0</v>
      </c>
      <c r="L10" s="18">
        <f t="shared" si="0"/>
        <v>0</v>
      </c>
      <c r="M10" s="18">
        <f t="shared" si="0"/>
        <v>0</v>
      </c>
      <c r="N10" s="3"/>
      <c r="O10" s="3"/>
      <c r="P10" s="3"/>
    </row>
    <row r="11" spans="2:16" ht="26.25" hidden="1" customHeight="1" x14ac:dyDescent="0.3">
      <c r="B11" s="110"/>
      <c r="C11" s="114"/>
      <c r="D11" s="111"/>
      <c r="E11" s="112"/>
      <c r="F11" s="15" t="s">
        <v>2</v>
      </c>
      <c r="G11" s="16">
        <f>SUM(H11:M11)</f>
        <v>0</v>
      </c>
      <c r="H11" s="16"/>
      <c r="I11" s="16"/>
      <c r="J11" s="68"/>
      <c r="K11" s="17"/>
      <c r="L11" s="18"/>
      <c r="M11" s="18"/>
      <c r="N11" s="3"/>
      <c r="O11" s="3"/>
      <c r="P11" s="3"/>
    </row>
    <row r="12" spans="2:16" ht="27" hidden="1" customHeight="1" x14ac:dyDescent="0.3">
      <c r="B12" s="110"/>
      <c r="C12" s="114"/>
      <c r="D12" s="111"/>
      <c r="E12" s="112"/>
      <c r="F12" s="15" t="s">
        <v>3</v>
      </c>
      <c r="G12" s="16">
        <f>SUM(H12:M12)</f>
        <v>0</v>
      </c>
      <c r="H12" s="16"/>
      <c r="I12" s="16"/>
      <c r="J12" s="68"/>
      <c r="K12" s="17"/>
      <c r="L12" s="18"/>
      <c r="M12" s="18"/>
      <c r="N12" s="3"/>
      <c r="O12" s="3"/>
      <c r="P12" s="3"/>
    </row>
    <row r="13" spans="2:16" ht="25.5" hidden="1" customHeight="1" x14ac:dyDescent="0.3">
      <c r="B13" s="110"/>
      <c r="C13" s="114"/>
      <c r="D13" s="111"/>
      <c r="E13" s="112"/>
      <c r="F13" s="15" t="s">
        <v>4</v>
      </c>
      <c r="G13" s="16">
        <f>SUM(H13:M13)</f>
        <v>0</v>
      </c>
      <c r="H13" s="16"/>
      <c r="I13" s="16"/>
      <c r="J13" s="68"/>
      <c r="K13" s="17"/>
      <c r="L13" s="18"/>
      <c r="M13" s="18"/>
      <c r="N13" s="3"/>
      <c r="O13" s="3"/>
      <c r="P13" s="3"/>
    </row>
    <row r="14" spans="2:16" ht="129.75" hidden="1" customHeight="1" x14ac:dyDescent="0.3">
      <c r="B14" s="110"/>
      <c r="C14" s="115"/>
      <c r="D14" s="111"/>
      <c r="E14" s="112"/>
      <c r="F14" s="15" t="s">
        <v>5</v>
      </c>
      <c r="G14" s="16">
        <f>SUM(H14:M14)</f>
        <v>0</v>
      </c>
      <c r="H14" s="16"/>
      <c r="I14" s="16"/>
      <c r="J14" s="68"/>
      <c r="K14" s="17"/>
      <c r="L14" s="18"/>
      <c r="M14" s="18"/>
      <c r="N14" s="3"/>
      <c r="O14" s="3"/>
      <c r="P14" s="3"/>
    </row>
    <row r="15" spans="2:16" ht="16.2" hidden="1" thickBot="1" x14ac:dyDescent="0.35">
      <c r="B15" s="116"/>
      <c r="C15" s="117"/>
      <c r="D15" s="117"/>
      <c r="E15" s="118"/>
      <c r="F15" s="19"/>
      <c r="G15" s="20"/>
      <c r="H15" s="20"/>
      <c r="I15" s="20"/>
      <c r="J15" s="69"/>
      <c r="K15" s="21"/>
      <c r="L15" s="22"/>
      <c r="M15" s="22"/>
      <c r="N15" s="3"/>
      <c r="O15" s="3"/>
      <c r="P15" s="3"/>
    </row>
    <row r="16" spans="2:16" x14ac:dyDescent="0.3">
      <c r="B16" s="101" t="s">
        <v>15</v>
      </c>
      <c r="C16" s="104" t="s">
        <v>21</v>
      </c>
      <c r="D16" s="104" t="s">
        <v>59</v>
      </c>
      <c r="E16" s="107" t="s">
        <v>10</v>
      </c>
      <c r="F16" s="23" t="s">
        <v>1</v>
      </c>
      <c r="G16" s="24">
        <f t="shared" ref="G16:G47" si="1">SUM(H16:M16)</f>
        <v>496435.31457000005</v>
      </c>
      <c r="H16" s="25">
        <f t="shared" ref="H16:H21" si="2">SUM(H22,H28,H34,H40,H46,H52,H58,H64,H70)</f>
        <v>78947.547869999995</v>
      </c>
      <c r="I16" s="25">
        <f t="shared" ref="I16:M16" si="3">SUM(I22,I28,I34,I40,I46,I52,I58,I64,I70)</f>
        <v>48044.499660000001</v>
      </c>
      <c r="J16" s="25">
        <f t="shared" si="3"/>
        <v>156677.28479999999</v>
      </c>
      <c r="K16" s="25">
        <f t="shared" si="3"/>
        <v>211145.98224000001</v>
      </c>
      <c r="L16" s="25">
        <f t="shared" si="3"/>
        <v>810</v>
      </c>
      <c r="M16" s="25">
        <f t="shared" si="3"/>
        <v>810</v>
      </c>
      <c r="N16" s="3"/>
      <c r="O16" s="3"/>
      <c r="P16" s="3"/>
    </row>
    <row r="17" spans="2:17" x14ac:dyDescent="0.3">
      <c r="B17" s="102"/>
      <c r="C17" s="105"/>
      <c r="D17" s="105"/>
      <c r="E17" s="108"/>
      <c r="F17" s="27" t="s">
        <v>2</v>
      </c>
      <c r="G17" s="28">
        <f t="shared" si="1"/>
        <v>53888.229180000002</v>
      </c>
      <c r="H17" s="29">
        <f t="shared" si="2"/>
        <v>53888.229180000002</v>
      </c>
      <c r="I17" s="29">
        <f t="shared" ref="I17:M21" si="4">SUM(I23,I29,I35,I41,I47,I53,I59,I65,I71)</f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3"/>
      <c r="O17" s="3"/>
      <c r="P17" s="3"/>
    </row>
    <row r="18" spans="2:17" x14ac:dyDescent="0.3">
      <c r="B18" s="102"/>
      <c r="C18" s="105"/>
      <c r="D18" s="105"/>
      <c r="E18" s="108"/>
      <c r="F18" s="27" t="s">
        <v>3</v>
      </c>
      <c r="G18" s="28">
        <f t="shared" si="1"/>
        <v>12172.32555</v>
      </c>
      <c r="H18" s="29">
        <f t="shared" si="2"/>
        <v>3337.32555</v>
      </c>
      <c r="I18" s="29">
        <f t="shared" si="4"/>
        <v>0</v>
      </c>
      <c r="J18" s="29">
        <f t="shared" si="4"/>
        <v>8835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3"/>
      <c r="O18" s="3"/>
      <c r="P18" s="3"/>
    </row>
    <row r="19" spans="2:17" x14ac:dyDescent="0.3">
      <c r="B19" s="102"/>
      <c r="C19" s="105"/>
      <c r="D19" s="105"/>
      <c r="E19" s="108"/>
      <c r="F19" s="31" t="s">
        <v>42</v>
      </c>
      <c r="G19" s="28">
        <f t="shared" si="1"/>
        <v>403482.42086000001</v>
      </c>
      <c r="H19" s="29">
        <f t="shared" si="2"/>
        <v>6368</v>
      </c>
      <c r="I19" s="29">
        <f t="shared" si="4"/>
        <v>42755.86709</v>
      </c>
      <c r="J19" s="29">
        <f t="shared" si="4"/>
        <v>144232.90750999999</v>
      </c>
      <c r="K19" s="29">
        <f t="shared" si="4"/>
        <v>210125.64626000001</v>
      </c>
      <c r="L19" s="29">
        <f t="shared" si="4"/>
        <v>0</v>
      </c>
      <c r="M19" s="29">
        <f t="shared" si="4"/>
        <v>0</v>
      </c>
      <c r="N19" s="3"/>
      <c r="O19" s="3"/>
      <c r="P19" s="3"/>
    </row>
    <row r="20" spans="2:17" x14ac:dyDescent="0.3">
      <c r="B20" s="102"/>
      <c r="C20" s="105"/>
      <c r="D20" s="105"/>
      <c r="E20" s="108"/>
      <c r="F20" s="27" t="s">
        <v>4</v>
      </c>
      <c r="G20" s="28">
        <f t="shared" si="1"/>
        <v>26892.33898</v>
      </c>
      <c r="H20" s="29">
        <f t="shared" si="2"/>
        <v>15353.993140000002</v>
      </c>
      <c r="I20" s="29">
        <f t="shared" si="4"/>
        <v>5288.6325699999998</v>
      </c>
      <c r="J20" s="29">
        <f t="shared" si="4"/>
        <v>3609.3772899999999</v>
      </c>
      <c r="K20" s="29">
        <f t="shared" si="4"/>
        <v>1020.3359800000001</v>
      </c>
      <c r="L20" s="29">
        <f t="shared" si="4"/>
        <v>810</v>
      </c>
      <c r="M20" s="29">
        <f t="shared" si="4"/>
        <v>810</v>
      </c>
      <c r="N20" s="3"/>
      <c r="O20" s="3"/>
      <c r="P20" s="3"/>
    </row>
    <row r="21" spans="2:17" x14ac:dyDescent="0.3">
      <c r="B21" s="103"/>
      <c r="C21" s="106"/>
      <c r="D21" s="106"/>
      <c r="E21" s="109"/>
      <c r="F21" s="32" t="s">
        <v>5</v>
      </c>
      <c r="G21" s="33">
        <f t="shared" si="1"/>
        <v>0</v>
      </c>
      <c r="H21" s="34">
        <f t="shared" si="2"/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"/>
      <c r="O21" s="3"/>
      <c r="P21" s="3"/>
    </row>
    <row r="22" spans="2:17" x14ac:dyDescent="0.3">
      <c r="B22" s="98" t="s">
        <v>16</v>
      </c>
      <c r="C22" s="92" t="s">
        <v>51</v>
      </c>
      <c r="D22" s="92" t="s">
        <v>60</v>
      </c>
      <c r="E22" s="95" t="s">
        <v>10</v>
      </c>
      <c r="F22" s="35" t="s">
        <v>1</v>
      </c>
      <c r="G22" s="36">
        <f t="shared" si="1"/>
        <v>403887.95423000003</v>
      </c>
      <c r="H22" s="37">
        <f t="shared" ref="H22:M22" si="5">SUM(H23:H27)</f>
        <v>6374.3743700000005</v>
      </c>
      <c r="I22" s="37">
        <f t="shared" si="5"/>
        <v>42800.312819999999</v>
      </c>
      <c r="J22" s="72">
        <f t="shared" si="5"/>
        <v>144377.28479999999</v>
      </c>
      <c r="K22" s="37">
        <f t="shared" si="5"/>
        <v>210335.98224000001</v>
      </c>
      <c r="L22" s="38">
        <f t="shared" si="5"/>
        <v>0</v>
      </c>
      <c r="M22" s="38">
        <f t="shared" si="5"/>
        <v>0</v>
      </c>
      <c r="N22" s="39"/>
      <c r="O22" s="39"/>
      <c r="P22" s="3"/>
    </row>
    <row r="23" spans="2:17" x14ac:dyDescent="0.3">
      <c r="B23" s="99"/>
      <c r="C23" s="93"/>
      <c r="D23" s="93"/>
      <c r="E23" s="96"/>
      <c r="F23" s="40" t="s">
        <v>2</v>
      </c>
      <c r="G23" s="41">
        <f t="shared" si="1"/>
        <v>0</v>
      </c>
      <c r="H23" s="42"/>
      <c r="I23" s="42">
        <v>0</v>
      </c>
      <c r="J23" s="73"/>
      <c r="K23" s="42"/>
      <c r="L23" s="43"/>
      <c r="M23" s="43"/>
      <c r="N23" s="3"/>
      <c r="O23" s="3"/>
      <c r="P23" s="3"/>
    </row>
    <row r="24" spans="2:17" x14ac:dyDescent="0.3">
      <c r="B24" s="99"/>
      <c r="C24" s="93"/>
      <c r="D24" s="93"/>
      <c r="E24" s="96"/>
      <c r="F24" s="40" t="s">
        <v>3</v>
      </c>
      <c r="G24" s="41">
        <f t="shared" si="1"/>
        <v>0</v>
      </c>
      <c r="H24" s="42"/>
      <c r="I24" s="42">
        <v>0</v>
      </c>
      <c r="J24" s="73"/>
      <c r="K24" s="42"/>
      <c r="L24" s="43"/>
      <c r="M24" s="43"/>
      <c r="N24" s="3"/>
      <c r="O24" s="3"/>
      <c r="P24" s="3"/>
    </row>
    <row r="25" spans="2:17" x14ac:dyDescent="0.3">
      <c r="B25" s="99"/>
      <c r="C25" s="93"/>
      <c r="D25" s="93"/>
      <c r="E25" s="96"/>
      <c r="F25" s="44" t="s">
        <v>42</v>
      </c>
      <c r="G25" s="41">
        <f t="shared" si="1"/>
        <v>403482.42086000001</v>
      </c>
      <c r="H25" s="42">
        <v>6368</v>
      </c>
      <c r="I25" s="45">
        <v>42755.86709</v>
      </c>
      <c r="J25" s="73">
        <v>144232.90750999999</v>
      </c>
      <c r="K25" s="42">
        <v>210125.64626000001</v>
      </c>
      <c r="L25" s="43"/>
      <c r="M25" s="43"/>
      <c r="N25" s="3"/>
      <c r="O25" s="3"/>
      <c r="P25" s="3"/>
      <c r="Q25" s="46"/>
    </row>
    <row r="26" spans="2:17" x14ac:dyDescent="0.3">
      <c r="B26" s="99"/>
      <c r="C26" s="93"/>
      <c r="D26" s="93"/>
      <c r="E26" s="96"/>
      <c r="F26" s="40" t="s">
        <v>4</v>
      </c>
      <c r="G26" s="41">
        <f t="shared" si="1"/>
        <v>405.53336999999999</v>
      </c>
      <c r="H26" s="42">
        <v>6.3743699999999999</v>
      </c>
      <c r="I26" s="45">
        <f>2.05769+42.38804</f>
        <v>44.445729999999998</v>
      </c>
      <c r="J26" s="73">
        <v>144.37728999999999</v>
      </c>
      <c r="K26" s="42">
        <f>210.33598</f>
        <v>210.33598000000001</v>
      </c>
      <c r="L26" s="43"/>
      <c r="M26" s="43"/>
      <c r="N26" s="3"/>
      <c r="O26" s="3"/>
      <c r="P26" s="3"/>
    </row>
    <row r="27" spans="2:17" x14ac:dyDescent="0.3">
      <c r="B27" s="100"/>
      <c r="C27" s="94"/>
      <c r="D27" s="94"/>
      <c r="E27" s="97"/>
      <c r="F27" s="47" t="s">
        <v>5</v>
      </c>
      <c r="G27" s="48">
        <f t="shared" si="1"/>
        <v>0</v>
      </c>
      <c r="H27" s="49"/>
      <c r="I27" s="49">
        <v>0</v>
      </c>
      <c r="J27" s="74"/>
      <c r="K27" s="49"/>
      <c r="L27" s="50"/>
      <c r="M27" s="50"/>
      <c r="N27" s="3"/>
      <c r="O27" s="3"/>
      <c r="P27" s="3"/>
    </row>
    <row r="28" spans="2:17" ht="15.75" customHeight="1" x14ac:dyDescent="0.3">
      <c r="B28" s="98" t="s">
        <v>17</v>
      </c>
      <c r="C28" s="92" t="s">
        <v>50</v>
      </c>
      <c r="D28" s="92">
        <v>2022</v>
      </c>
      <c r="E28" s="95" t="s">
        <v>10</v>
      </c>
      <c r="F28" s="35" t="s">
        <v>1</v>
      </c>
      <c r="G28" s="36">
        <f t="shared" si="1"/>
        <v>54432.554730000003</v>
      </c>
      <c r="H28" s="37">
        <f t="shared" ref="H28:M28" si="6">SUM(H29:H33)</f>
        <v>54432.554730000003</v>
      </c>
      <c r="I28" s="37">
        <f t="shared" si="6"/>
        <v>0</v>
      </c>
      <c r="J28" s="72">
        <f t="shared" si="6"/>
        <v>0</v>
      </c>
      <c r="K28" s="37">
        <f t="shared" si="6"/>
        <v>0</v>
      </c>
      <c r="L28" s="38">
        <f t="shared" si="6"/>
        <v>0</v>
      </c>
      <c r="M28" s="38">
        <f t="shared" si="6"/>
        <v>0</v>
      </c>
      <c r="N28" s="3"/>
      <c r="O28" s="3"/>
      <c r="P28" s="3"/>
    </row>
    <row r="29" spans="2:17" x14ac:dyDescent="0.3">
      <c r="B29" s="99"/>
      <c r="C29" s="93"/>
      <c r="D29" s="93"/>
      <c r="E29" s="96"/>
      <c r="F29" s="40" t="s">
        <v>2</v>
      </c>
      <c r="G29" s="41">
        <f t="shared" si="1"/>
        <v>53888.229180000002</v>
      </c>
      <c r="H29" s="42">
        <f>53888.22918</f>
        <v>53888.229180000002</v>
      </c>
      <c r="I29" s="42">
        <v>0</v>
      </c>
      <c r="J29" s="73"/>
      <c r="K29" s="42"/>
      <c r="L29" s="43"/>
      <c r="M29" s="43"/>
      <c r="N29" s="3"/>
      <c r="O29" s="3"/>
      <c r="P29" s="3"/>
    </row>
    <row r="30" spans="2:17" x14ac:dyDescent="0.3">
      <c r="B30" s="99">
        <v>44593</v>
      </c>
      <c r="C30" s="93"/>
      <c r="D30" s="93"/>
      <c r="E30" s="96"/>
      <c r="F30" s="40" t="s">
        <v>3</v>
      </c>
      <c r="G30" s="41">
        <f t="shared" si="1"/>
        <v>544.32555000000002</v>
      </c>
      <c r="H30" s="42">
        <f>544.32555</f>
        <v>544.32555000000002</v>
      </c>
      <c r="I30" s="42">
        <v>0</v>
      </c>
      <c r="J30" s="73"/>
      <c r="K30" s="42"/>
      <c r="L30" s="43"/>
      <c r="M30" s="43"/>
      <c r="N30" s="3"/>
      <c r="O30" s="3"/>
      <c r="P30" s="3"/>
    </row>
    <row r="31" spans="2:17" x14ac:dyDescent="0.3">
      <c r="B31" s="99"/>
      <c r="C31" s="93"/>
      <c r="D31" s="93"/>
      <c r="E31" s="96"/>
      <c r="F31" s="44" t="s">
        <v>42</v>
      </c>
      <c r="G31" s="41">
        <f t="shared" si="1"/>
        <v>0</v>
      </c>
      <c r="H31" s="42"/>
      <c r="I31" s="45">
        <v>0</v>
      </c>
      <c r="J31" s="73"/>
      <c r="K31" s="42"/>
      <c r="L31" s="43"/>
      <c r="M31" s="43"/>
      <c r="N31" s="3"/>
      <c r="O31" s="3"/>
      <c r="P31" s="3"/>
    </row>
    <row r="32" spans="2:17" x14ac:dyDescent="0.3">
      <c r="B32" s="99"/>
      <c r="C32" s="93"/>
      <c r="D32" s="93"/>
      <c r="E32" s="96"/>
      <c r="F32" s="40" t="s">
        <v>4</v>
      </c>
      <c r="G32" s="41">
        <f t="shared" si="1"/>
        <v>0</v>
      </c>
      <c r="H32" s="42"/>
      <c r="I32" s="45">
        <v>0</v>
      </c>
      <c r="J32" s="73"/>
      <c r="K32" s="42"/>
      <c r="L32" s="43"/>
      <c r="M32" s="43"/>
      <c r="N32" s="3"/>
      <c r="O32" s="3"/>
      <c r="P32" s="3"/>
    </row>
    <row r="33" spans="2:16" x14ac:dyDescent="0.3">
      <c r="B33" s="100"/>
      <c r="C33" s="94"/>
      <c r="D33" s="94"/>
      <c r="E33" s="97"/>
      <c r="F33" s="47" t="s">
        <v>5</v>
      </c>
      <c r="G33" s="48">
        <f t="shared" si="1"/>
        <v>0</v>
      </c>
      <c r="H33" s="49"/>
      <c r="I33" s="49">
        <v>0</v>
      </c>
      <c r="J33" s="74"/>
      <c r="K33" s="49"/>
      <c r="L33" s="50"/>
      <c r="M33" s="50"/>
      <c r="N33" s="3"/>
      <c r="O33" s="3"/>
      <c r="P33" s="3"/>
    </row>
    <row r="34" spans="2:16" ht="15.75" customHeight="1" x14ac:dyDescent="0.3">
      <c r="B34" s="98" t="s">
        <v>18</v>
      </c>
      <c r="C34" s="92" t="s">
        <v>53</v>
      </c>
      <c r="D34" s="92">
        <v>2022</v>
      </c>
      <c r="E34" s="95" t="s">
        <v>10</v>
      </c>
      <c r="F34" s="35" t="s">
        <v>1</v>
      </c>
      <c r="G34" s="36">
        <f t="shared" si="1"/>
        <v>1017.3816300000001</v>
      </c>
      <c r="H34" s="37">
        <f t="shared" ref="H34:M34" si="7">SUM(H35:H39)</f>
        <v>1017.3816300000001</v>
      </c>
      <c r="I34" s="37">
        <f t="shared" si="7"/>
        <v>0</v>
      </c>
      <c r="J34" s="72">
        <f t="shared" si="7"/>
        <v>0</v>
      </c>
      <c r="K34" s="37">
        <f t="shared" si="7"/>
        <v>0</v>
      </c>
      <c r="L34" s="38">
        <f t="shared" si="7"/>
        <v>0</v>
      </c>
      <c r="M34" s="38">
        <f t="shared" si="7"/>
        <v>0</v>
      </c>
      <c r="N34" s="3"/>
      <c r="O34" s="3"/>
      <c r="P34" s="3"/>
    </row>
    <row r="35" spans="2:16" x14ac:dyDescent="0.3">
      <c r="B35" s="99"/>
      <c r="C35" s="93"/>
      <c r="D35" s="93"/>
      <c r="E35" s="96"/>
      <c r="F35" s="40" t="s">
        <v>2</v>
      </c>
      <c r="G35" s="41">
        <f t="shared" si="1"/>
        <v>0</v>
      </c>
      <c r="H35" s="42"/>
      <c r="I35" s="42">
        <v>0</v>
      </c>
      <c r="J35" s="73"/>
      <c r="K35" s="42"/>
      <c r="L35" s="43"/>
      <c r="M35" s="43"/>
      <c r="N35" s="3"/>
      <c r="O35" s="3"/>
      <c r="P35" s="3"/>
    </row>
    <row r="36" spans="2:16" x14ac:dyDescent="0.3">
      <c r="B36" s="99"/>
      <c r="C36" s="93"/>
      <c r="D36" s="93"/>
      <c r="E36" s="96"/>
      <c r="F36" s="40" t="s">
        <v>3</v>
      </c>
      <c r="G36" s="41">
        <f t="shared" si="1"/>
        <v>0</v>
      </c>
      <c r="H36" s="42"/>
      <c r="I36" s="42">
        <v>0</v>
      </c>
      <c r="J36" s="73"/>
      <c r="K36" s="42"/>
      <c r="L36" s="43"/>
      <c r="M36" s="43"/>
      <c r="N36" s="3"/>
      <c r="O36" s="3"/>
      <c r="P36" s="3"/>
    </row>
    <row r="37" spans="2:16" x14ac:dyDescent="0.3">
      <c r="B37" s="99"/>
      <c r="C37" s="93"/>
      <c r="D37" s="93"/>
      <c r="E37" s="96"/>
      <c r="F37" s="44" t="s">
        <v>42</v>
      </c>
      <c r="G37" s="41">
        <f t="shared" si="1"/>
        <v>0</v>
      </c>
      <c r="H37" s="42"/>
      <c r="I37" s="45">
        <v>0</v>
      </c>
      <c r="J37" s="73"/>
      <c r="K37" s="42"/>
      <c r="L37" s="43"/>
      <c r="M37" s="43"/>
      <c r="N37" s="3"/>
      <c r="O37" s="3"/>
      <c r="P37" s="3"/>
    </row>
    <row r="38" spans="2:16" x14ac:dyDescent="0.3">
      <c r="B38" s="99"/>
      <c r="C38" s="93"/>
      <c r="D38" s="93"/>
      <c r="E38" s="96"/>
      <c r="F38" s="40" t="s">
        <v>4</v>
      </c>
      <c r="G38" s="41">
        <f t="shared" si="1"/>
        <v>1017.3816300000001</v>
      </c>
      <c r="H38" s="42">
        <f>169.95563+847.426</f>
        <v>1017.3816300000001</v>
      </c>
      <c r="I38" s="45">
        <v>0</v>
      </c>
      <c r="J38" s="73"/>
      <c r="K38" s="42"/>
      <c r="L38" s="43"/>
      <c r="M38" s="43"/>
      <c r="N38" s="3"/>
      <c r="O38" s="3"/>
      <c r="P38" s="3"/>
    </row>
    <row r="39" spans="2:16" x14ac:dyDescent="0.3">
      <c r="B39" s="100"/>
      <c r="C39" s="94"/>
      <c r="D39" s="94"/>
      <c r="E39" s="97"/>
      <c r="F39" s="47" t="s">
        <v>5</v>
      </c>
      <c r="G39" s="48">
        <f t="shared" si="1"/>
        <v>0</v>
      </c>
      <c r="H39" s="49"/>
      <c r="I39" s="49">
        <v>0</v>
      </c>
      <c r="J39" s="74"/>
      <c r="K39" s="49"/>
      <c r="L39" s="50"/>
      <c r="M39" s="50"/>
      <c r="N39" s="3"/>
      <c r="O39" s="3"/>
      <c r="P39" s="3"/>
    </row>
    <row r="40" spans="2:16" ht="15.75" customHeight="1" x14ac:dyDescent="0.3">
      <c r="B40" s="98" t="s">
        <v>22</v>
      </c>
      <c r="C40" s="92" t="s">
        <v>45</v>
      </c>
      <c r="D40" s="92">
        <v>2022</v>
      </c>
      <c r="E40" s="95" t="s">
        <v>10</v>
      </c>
      <c r="F40" s="35" t="s">
        <v>1</v>
      </c>
      <c r="G40" s="36">
        <f t="shared" si="1"/>
        <v>4653</v>
      </c>
      <c r="H40" s="37">
        <f t="shared" ref="H40:M40" si="8">SUM(H41:H45)</f>
        <v>4653</v>
      </c>
      <c r="I40" s="37">
        <f t="shared" si="8"/>
        <v>0</v>
      </c>
      <c r="J40" s="72">
        <f t="shared" si="8"/>
        <v>0</v>
      </c>
      <c r="K40" s="37">
        <f t="shared" si="8"/>
        <v>0</v>
      </c>
      <c r="L40" s="38">
        <f t="shared" si="8"/>
        <v>0</v>
      </c>
      <c r="M40" s="38">
        <f t="shared" si="8"/>
        <v>0</v>
      </c>
      <c r="N40" s="3"/>
      <c r="O40" s="3"/>
      <c r="P40" s="3"/>
    </row>
    <row r="41" spans="2:16" x14ac:dyDescent="0.3">
      <c r="B41" s="99"/>
      <c r="C41" s="93"/>
      <c r="D41" s="93"/>
      <c r="E41" s="96"/>
      <c r="F41" s="40" t="s">
        <v>2</v>
      </c>
      <c r="G41" s="41">
        <f t="shared" si="1"/>
        <v>0</v>
      </c>
      <c r="H41" s="42"/>
      <c r="I41" s="42">
        <v>0</v>
      </c>
      <c r="J41" s="73"/>
      <c r="K41" s="42"/>
      <c r="L41" s="43"/>
      <c r="M41" s="43"/>
      <c r="N41" s="3"/>
      <c r="O41" s="3"/>
      <c r="P41" s="3"/>
    </row>
    <row r="42" spans="2:16" x14ac:dyDescent="0.3">
      <c r="B42" s="99"/>
      <c r="C42" s="93"/>
      <c r="D42" s="93"/>
      <c r="E42" s="96"/>
      <c r="F42" s="40" t="s">
        <v>3</v>
      </c>
      <c r="G42" s="41">
        <f t="shared" si="1"/>
        <v>2793</v>
      </c>
      <c r="H42" s="42">
        <v>2793</v>
      </c>
      <c r="I42" s="42">
        <v>0</v>
      </c>
      <c r="J42" s="73"/>
      <c r="K42" s="42"/>
      <c r="L42" s="43"/>
      <c r="M42" s="43"/>
      <c r="N42" s="3"/>
      <c r="O42" s="3"/>
      <c r="P42" s="3"/>
    </row>
    <row r="43" spans="2:16" x14ac:dyDescent="0.3">
      <c r="B43" s="99"/>
      <c r="C43" s="93"/>
      <c r="D43" s="93"/>
      <c r="E43" s="96"/>
      <c r="F43" s="44" t="s">
        <v>42</v>
      </c>
      <c r="G43" s="41">
        <f t="shared" si="1"/>
        <v>0</v>
      </c>
      <c r="H43" s="42"/>
      <c r="I43" s="45">
        <v>0</v>
      </c>
      <c r="J43" s="73"/>
      <c r="K43" s="42"/>
      <c r="L43" s="43"/>
      <c r="M43" s="43"/>
      <c r="N43" s="3"/>
      <c r="O43" s="3"/>
      <c r="P43" s="3"/>
    </row>
    <row r="44" spans="2:16" x14ac:dyDescent="0.3">
      <c r="B44" s="99"/>
      <c r="C44" s="93"/>
      <c r="D44" s="93"/>
      <c r="E44" s="96"/>
      <c r="F44" s="40" t="s">
        <v>4</v>
      </c>
      <c r="G44" s="41">
        <f t="shared" si="1"/>
        <v>1860</v>
      </c>
      <c r="H44" s="42">
        <v>1860</v>
      </c>
      <c r="I44" s="45">
        <v>0</v>
      </c>
      <c r="J44" s="73"/>
      <c r="K44" s="42"/>
      <c r="L44" s="43"/>
      <c r="M44" s="43"/>
      <c r="N44" s="3"/>
      <c r="O44" s="3"/>
      <c r="P44" s="3"/>
    </row>
    <row r="45" spans="2:16" x14ac:dyDescent="0.3">
      <c r="B45" s="100"/>
      <c r="C45" s="94"/>
      <c r="D45" s="94"/>
      <c r="E45" s="97"/>
      <c r="F45" s="47" t="s">
        <v>5</v>
      </c>
      <c r="G45" s="48">
        <f t="shared" si="1"/>
        <v>0</v>
      </c>
      <c r="H45" s="49"/>
      <c r="I45" s="49">
        <v>0</v>
      </c>
      <c r="J45" s="74"/>
      <c r="K45" s="49"/>
      <c r="L45" s="50"/>
      <c r="M45" s="50"/>
      <c r="N45" s="3"/>
      <c r="O45" s="3"/>
      <c r="P45" s="3"/>
    </row>
    <row r="46" spans="2:16" ht="15.75" customHeight="1" x14ac:dyDescent="0.3">
      <c r="B46" s="98" t="s">
        <v>23</v>
      </c>
      <c r="C46" s="92" t="s">
        <v>28</v>
      </c>
      <c r="D46" s="92">
        <v>2022.2022999999999</v>
      </c>
      <c r="E46" s="95" t="s">
        <v>10</v>
      </c>
      <c r="F46" s="35" t="s">
        <v>1</v>
      </c>
      <c r="G46" s="36">
        <f t="shared" si="1"/>
        <v>6161.0993600000002</v>
      </c>
      <c r="H46" s="37">
        <f t="shared" ref="H46:M46" si="9">SUM(H47:H51)</f>
        <v>2520.4083500000002</v>
      </c>
      <c r="I46" s="37">
        <f t="shared" si="9"/>
        <v>3640.69101</v>
      </c>
      <c r="J46" s="72">
        <f t="shared" si="9"/>
        <v>0</v>
      </c>
      <c r="K46" s="37">
        <f t="shared" si="9"/>
        <v>0</v>
      </c>
      <c r="L46" s="38">
        <f t="shared" si="9"/>
        <v>0</v>
      </c>
      <c r="M46" s="38">
        <f t="shared" si="9"/>
        <v>0</v>
      </c>
      <c r="N46" s="3"/>
      <c r="O46" s="3"/>
      <c r="P46" s="3"/>
    </row>
    <row r="47" spans="2:16" x14ac:dyDescent="0.3">
      <c r="B47" s="99"/>
      <c r="C47" s="93"/>
      <c r="D47" s="93"/>
      <c r="E47" s="96"/>
      <c r="F47" s="40" t="s">
        <v>2</v>
      </c>
      <c r="G47" s="41">
        <f t="shared" si="1"/>
        <v>0</v>
      </c>
      <c r="H47" s="42"/>
      <c r="I47" s="42">
        <v>0</v>
      </c>
      <c r="J47" s="73"/>
      <c r="K47" s="42"/>
      <c r="L47" s="43"/>
      <c r="M47" s="43"/>
      <c r="N47" s="3"/>
      <c r="O47" s="3"/>
      <c r="P47" s="3"/>
    </row>
    <row r="48" spans="2:16" x14ac:dyDescent="0.3">
      <c r="B48" s="99"/>
      <c r="C48" s="93"/>
      <c r="D48" s="93"/>
      <c r="E48" s="96"/>
      <c r="F48" s="40" t="s">
        <v>3</v>
      </c>
      <c r="G48" s="41">
        <f t="shared" ref="G48:G61" si="10">SUM(H48:M48)</f>
        <v>0</v>
      </c>
      <c r="H48" s="42"/>
      <c r="I48" s="42">
        <v>0</v>
      </c>
      <c r="J48" s="73"/>
      <c r="K48" s="42"/>
      <c r="L48" s="43"/>
      <c r="M48" s="43"/>
      <c r="N48" s="3"/>
      <c r="O48" s="3"/>
      <c r="P48" s="3"/>
    </row>
    <row r="49" spans="2:16" x14ac:dyDescent="0.3">
      <c r="B49" s="99"/>
      <c r="C49" s="93"/>
      <c r="D49" s="93"/>
      <c r="E49" s="96"/>
      <c r="F49" s="44" t="s">
        <v>42</v>
      </c>
      <c r="G49" s="41">
        <f t="shared" si="10"/>
        <v>0</v>
      </c>
      <c r="H49" s="42"/>
      <c r="I49" s="45">
        <v>0</v>
      </c>
      <c r="J49" s="73"/>
      <c r="K49" s="42"/>
      <c r="L49" s="43"/>
      <c r="M49" s="43"/>
      <c r="N49" s="3"/>
      <c r="O49" s="3"/>
      <c r="P49" s="3"/>
    </row>
    <row r="50" spans="2:16" x14ac:dyDescent="0.3">
      <c r="B50" s="99"/>
      <c r="C50" s="93"/>
      <c r="D50" s="93"/>
      <c r="E50" s="96"/>
      <c r="F50" s="40" t="s">
        <v>4</v>
      </c>
      <c r="G50" s="41">
        <f t="shared" si="10"/>
        <v>6161.0993600000002</v>
      </c>
      <c r="H50" s="42">
        <v>2520.4083500000002</v>
      </c>
      <c r="I50" s="45">
        <f>2388.46888+1252.22213</f>
        <v>3640.69101</v>
      </c>
      <c r="J50" s="73"/>
      <c r="K50" s="42"/>
      <c r="L50" s="43"/>
      <c r="M50" s="43"/>
      <c r="N50" s="3"/>
      <c r="O50" s="3"/>
      <c r="P50" s="3"/>
    </row>
    <row r="51" spans="2:16" x14ac:dyDescent="0.3">
      <c r="B51" s="100"/>
      <c r="C51" s="94"/>
      <c r="D51" s="94"/>
      <c r="E51" s="97"/>
      <c r="F51" s="47" t="s">
        <v>5</v>
      </c>
      <c r="G51" s="48">
        <f t="shared" si="10"/>
        <v>0</v>
      </c>
      <c r="H51" s="49"/>
      <c r="I51" s="49">
        <v>0</v>
      </c>
      <c r="J51" s="74"/>
      <c r="K51" s="49"/>
      <c r="L51" s="50"/>
      <c r="M51" s="50"/>
      <c r="N51" s="3"/>
      <c r="O51" s="3"/>
      <c r="P51" s="3"/>
    </row>
    <row r="52" spans="2:16" ht="15.75" customHeight="1" x14ac:dyDescent="0.3">
      <c r="B52" s="98" t="s">
        <v>24</v>
      </c>
      <c r="C52" s="92" t="s">
        <v>38</v>
      </c>
      <c r="D52" s="92">
        <v>2022</v>
      </c>
      <c r="E52" s="95" t="s">
        <v>10</v>
      </c>
      <c r="F52" s="35" t="s">
        <v>1</v>
      </c>
      <c r="G52" s="36">
        <f t="shared" si="10"/>
        <v>8467.9660000000003</v>
      </c>
      <c r="H52" s="37">
        <f t="shared" ref="H52:M52" si="11">SUM(H53:H57)</f>
        <v>8467.9660000000003</v>
      </c>
      <c r="I52" s="37">
        <f t="shared" si="11"/>
        <v>0</v>
      </c>
      <c r="J52" s="72">
        <f t="shared" ref="J52" si="12">SUM(J53:J57)</f>
        <v>0</v>
      </c>
      <c r="K52" s="37">
        <f t="shared" si="11"/>
        <v>0</v>
      </c>
      <c r="L52" s="38">
        <f t="shared" si="11"/>
        <v>0</v>
      </c>
      <c r="M52" s="38">
        <f t="shared" si="11"/>
        <v>0</v>
      </c>
      <c r="N52" s="3"/>
      <c r="O52" s="3"/>
      <c r="P52" s="3"/>
    </row>
    <row r="53" spans="2:16" x14ac:dyDescent="0.3">
      <c r="B53" s="99"/>
      <c r="C53" s="93"/>
      <c r="D53" s="93"/>
      <c r="E53" s="96"/>
      <c r="F53" s="40" t="s">
        <v>2</v>
      </c>
      <c r="G53" s="41">
        <f t="shared" si="10"/>
        <v>0</v>
      </c>
      <c r="H53" s="42"/>
      <c r="I53" s="42">
        <v>0</v>
      </c>
      <c r="J53" s="73"/>
      <c r="K53" s="42"/>
      <c r="L53" s="43"/>
      <c r="M53" s="43"/>
      <c r="N53" s="3"/>
      <c r="O53" s="3"/>
      <c r="P53" s="3"/>
    </row>
    <row r="54" spans="2:16" x14ac:dyDescent="0.3">
      <c r="B54" s="99"/>
      <c r="C54" s="93"/>
      <c r="D54" s="93"/>
      <c r="E54" s="96"/>
      <c r="F54" s="40" t="s">
        <v>3</v>
      </c>
      <c r="G54" s="41">
        <f t="shared" si="10"/>
        <v>0</v>
      </c>
      <c r="H54" s="42"/>
      <c r="I54" s="42">
        <v>0</v>
      </c>
      <c r="J54" s="73"/>
      <c r="K54" s="42"/>
      <c r="L54" s="43"/>
      <c r="M54" s="43"/>
      <c r="N54" s="3"/>
      <c r="O54" s="3"/>
      <c r="P54" s="3"/>
    </row>
    <row r="55" spans="2:16" x14ac:dyDescent="0.3">
      <c r="B55" s="99"/>
      <c r="C55" s="93"/>
      <c r="D55" s="93"/>
      <c r="E55" s="96"/>
      <c r="F55" s="44" t="s">
        <v>42</v>
      </c>
      <c r="G55" s="41">
        <f t="shared" si="10"/>
        <v>0</v>
      </c>
      <c r="H55" s="42"/>
      <c r="I55" s="45">
        <v>0</v>
      </c>
      <c r="J55" s="73"/>
      <c r="K55" s="42"/>
      <c r="L55" s="43"/>
      <c r="M55" s="43"/>
      <c r="N55" s="3"/>
      <c r="O55" s="3"/>
      <c r="P55" s="3"/>
    </row>
    <row r="56" spans="2:16" x14ac:dyDescent="0.3">
      <c r="B56" s="99"/>
      <c r="C56" s="93"/>
      <c r="D56" s="93"/>
      <c r="E56" s="96"/>
      <c r="F56" s="40" t="s">
        <v>4</v>
      </c>
      <c r="G56" s="41">
        <f t="shared" si="10"/>
        <v>8467.9660000000003</v>
      </c>
      <c r="H56" s="42">
        <f>8467.966</f>
        <v>8467.9660000000003</v>
      </c>
      <c r="I56" s="45">
        <v>0</v>
      </c>
      <c r="J56" s="73"/>
      <c r="K56" s="42"/>
      <c r="L56" s="43"/>
      <c r="M56" s="43"/>
      <c r="N56" s="3"/>
      <c r="O56" s="3"/>
      <c r="P56" s="3"/>
    </row>
    <row r="57" spans="2:16" x14ac:dyDescent="0.3">
      <c r="B57" s="100"/>
      <c r="C57" s="94"/>
      <c r="D57" s="94"/>
      <c r="E57" s="97"/>
      <c r="F57" s="47" t="s">
        <v>5</v>
      </c>
      <c r="G57" s="48">
        <f t="shared" si="10"/>
        <v>0</v>
      </c>
      <c r="H57" s="49"/>
      <c r="I57" s="49">
        <v>0</v>
      </c>
      <c r="J57" s="74"/>
      <c r="K57" s="49"/>
      <c r="L57" s="50"/>
      <c r="M57" s="50"/>
      <c r="N57" s="3"/>
      <c r="O57" s="3"/>
      <c r="P57" s="3"/>
    </row>
    <row r="58" spans="2:16" ht="15.75" customHeight="1" x14ac:dyDescent="0.3">
      <c r="B58" s="98" t="s">
        <v>25</v>
      </c>
      <c r="C58" s="92" t="s">
        <v>54</v>
      </c>
      <c r="D58" s="92" t="s">
        <v>61</v>
      </c>
      <c r="E58" s="95" t="s">
        <v>10</v>
      </c>
      <c r="F58" s="35" t="s">
        <v>1</v>
      </c>
      <c r="G58" s="36">
        <f t="shared" si="10"/>
        <v>5940.35862</v>
      </c>
      <c r="H58" s="37">
        <f t="shared" ref="H58:M58" si="13">SUM(H59:H63)</f>
        <v>1336.8627900000001</v>
      </c>
      <c r="I58" s="37">
        <f t="shared" si="13"/>
        <v>1603.4958299999998</v>
      </c>
      <c r="J58" s="72">
        <f t="shared" ref="J58" si="14">SUM(J59:J63)</f>
        <v>3000</v>
      </c>
      <c r="K58" s="37">
        <f t="shared" si="13"/>
        <v>0</v>
      </c>
      <c r="L58" s="38">
        <f t="shared" si="13"/>
        <v>0</v>
      </c>
      <c r="M58" s="38">
        <f t="shared" si="13"/>
        <v>0</v>
      </c>
      <c r="N58" s="3"/>
      <c r="O58" s="3"/>
      <c r="P58" s="3"/>
    </row>
    <row r="59" spans="2:16" x14ac:dyDescent="0.3">
      <c r="B59" s="99"/>
      <c r="C59" s="93"/>
      <c r="D59" s="93"/>
      <c r="E59" s="96"/>
      <c r="F59" s="40" t="s">
        <v>2</v>
      </c>
      <c r="G59" s="41">
        <f t="shared" si="10"/>
        <v>0</v>
      </c>
      <c r="H59" s="42"/>
      <c r="I59" s="42">
        <v>0</v>
      </c>
      <c r="J59" s="73"/>
      <c r="K59" s="42"/>
      <c r="L59" s="43"/>
      <c r="M59" s="43"/>
      <c r="N59" s="3"/>
      <c r="O59" s="3"/>
      <c r="P59" s="3"/>
    </row>
    <row r="60" spans="2:16" x14ac:dyDescent="0.3">
      <c r="B60" s="99"/>
      <c r="C60" s="93"/>
      <c r="D60" s="93"/>
      <c r="E60" s="96"/>
      <c r="F60" s="40" t="s">
        <v>3</v>
      </c>
      <c r="G60" s="41">
        <f t="shared" si="10"/>
        <v>0</v>
      </c>
      <c r="H60" s="42"/>
      <c r="I60" s="42">
        <v>0</v>
      </c>
      <c r="J60" s="73"/>
      <c r="K60" s="42"/>
      <c r="L60" s="43"/>
      <c r="M60" s="43"/>
      <c r="N60" s="3"/>
      <c r="O60" s="3"/>
      <c r="P60" s="3"/>
    </row>
    <row r="61" spans="2:16" x14ac:dyDescent="0.3">
      <c r="B61" s="99"/>
      <c r="C61" s="93"/>
      <c r="D61" s="93"/>
      <c r="E61" s="96"/>
      <c r="F61" s="44" t="s">
        <v>42</v>
      </c>
      <c r="G61" s="41">
        <f t="shared" si="10"/>
        <v>0</v>
      </c>
      <c r="H61" s="42"/>
      <c r="I61" s="45">
        <v>0</v>
      </c>
      <c r="J61" s="73"/>
      <c r="K61" s="42"/>
      <c r="L61" s="43"/>
      <c r="M61" s="43"/>
      <c r="N61" s="3"/>
      <c r="O61" s="3"/>
      <c r="P61" s="3"/>
    </row>
    <row r="62" spans="2:16" x14ac:dyDescent="0.3">
      <c r="B62" s="99"/>
      <c r="C62" s="93"/>
      <c r="D62" s="93"/>
      <c r="E62" s="96"/>
      <c r="F62" s="40" t="s">
        <v>4</v>
      </c>
      <c r="G62" s="41">
        <f t="shared" ref="G62:G75" si="15">SUM(H62:M62)</f>
        <v>5940.35862</v>
      </c>
      <c r="H62" s="42">
        <f>1691.5-354.63721</f>
        <v>1336.8627900000001</v>
      </c>
      <c r="I62" s="45">
        <v>1603.4958299999998</v>
      </c>
      <c r="J62" s="73">
        <v>3000</v>
      </c>
      <c r="K62" s="42"/>
      <c r="L62" s="43"/>
      <c r="M62" s="43"/>
      <c r="N62" s="3"/>
      <c r="O62" s="3"/>
      <c r="P62" s="46"/>
    </row>
    <row r="63" spans="2:16" x14ac:dyDescent="0.3">
      <c r="B63" s="100"/>
      <c r="C63" s="94"/>
      <c r="D63" s="94"/>
      <c r="E63" s="97"/>
      <c r="F63" s="47" t="s">
        <v>5</v>
      </c>
      <c r="G63" s="48">
        <f t="shared" si="15"/>
        <v>0</v>
      </c>
      <c r="H63" s="49"/>
      <c r="I63" s="49">
        <v>0</v>
      </c>
      <c r="J63" s="74"/>
      <c r="K63" s="49"/>
      <c r="L63" s="50"/>
      <c r="M63" s="50"/>
      <c r="N63" s="3"/>
      <c r="O63" s="3"/>
      <c r="P63" s="3"/>
    </row>
    <row r="64" spans="2:16" ht="15.75" customHeight="1" x14ac:dyDescent="0.3">
      <c r="B64" s="98" t="s">
        <v>26</v>
      </c>
      <c r="C64" s="92" t="s">
        <v>39</v>
      </c>
      <c r="D64" s="92" t="s">
        <v>62</v>
      </c>
      <c r="E64" s="95" t="s">
        <v>20</v>
      </c>
      <c r="F64" s="35" t="s">
        <v>1</v>
      </c>
      <c r="G64" s="36">
        <f t="shared" si="15"/>
        <v>2575</v>
      </c>
      <c r="H64" s="37">
        <f t="shared" ref="H64:M64" si="16">SUM(H65:H69)</f>
        <v>145</v>
      </c>
      <c r="I64" s="37">
        <f t="shared" si="16"/>
        <v>0</v>
      </c>
      <c r="J64" s="72">
        <f t="shared" si="16"/>
        <v>0</v>
      </c>
      <c r="K64" s="37">
        <f t="shared" si="16"/>
        <v>810</v>
      </c>
      <c r="L64" s="38">
        <f t="shared" si="16"/>
        <v>810</v>
      </c>
      <c r="M64" s="38">
        <f t="shared" si="16"/>
        <v>810</v>
      </c>
      <c r="N64" s="3"/>
      <c r="O64" s="3"/>
      <c r="P64" s="3"/>
    </row>
    <row r="65" spans="2:16" x14ac:dyDescent="0.3">
      <c r="B65" s="99"/>
      <c r="C65" s="93"/>
      <c r="D65" s="93"/>
      <c r="E65" s="96"/>
      <c r="F65" s="40" t="s">
        <v>2</v>
      </c>
      <c r="G65" s="41">
        <f t="shared" si="15"/>
        <v>0</v>
      </c>
      <c r="H65" s="42"/>
      <c r="I65" s="42">
        <v>0</v>
      </c>
      <c r="J65" s="73"/>
      <c r="K65" s="42"/>
      <c r="L65" s="43"/>
      <c r="M65" s="43"/>
      <c r="N65" s="3"/>
      <c r="O65" s="3"/>
      <c r="P65" s="3"/>
    </row>
    <row r="66" spans="2:16" x14ac:dyDescent="0.3">
      <c r="B66" s="99"/>
      <c r="C66" s="93"/>
      <c r="D66" s="93"/>
      <c r="E66" s="96"/>
      <c r="F66" s="40" t="s">
        <v>3</v>
      </c>
      <c r="G66" s="41">
        <f t="shared" si="15"/>
        <v>0</v>
      </c>
      <c r="H66" s="42"/>
      <c r="I66" s="42">
        <v>0</v>
      </c>
      <c r="J66" s="73"/>
      <c r="K66" s="42"/>
      <c r="L66" s="43"/>
      <c r="M66" s="43"/>
      <c r="N66" s="3"/>
      <c r="O66" s="3"/>
      <c r="P66" s="3"/>
    </row>
    <row r="67" spans="2:16" x14ac:dyDescent="0.3">
      <c r="B67" s="99"/>
      <c r="C67" s="93"/>
      <c r="D67" s="93"/>
      <c r="E67" s="96"/>
      <c r="F67" s="44" t="s">
        <v>42</v>
      </c>
      <c r="G67" s="41">
        <f t="shared" si="15"/>
        <v>0</v>
      </c>
      <c r="H67" s="42"/>
      <c r="I67" s="45">
        <v>0</v>
      </c>
      <c r="J67" s="73"/>
      <c r="K67" s="42"/>
      <c r="L67" s="43"/>
      <c r="M67" s="43"/>
      <c r="N67" s="3"/>
      <c r="O67" s="3"/>
      <c r="P67" s="3"/>
    </row>
    <row r="68" spans="2:16" x14ac:dyDescent="0.3">
      <c r="B68" s="99"/>
      <c r="C68" s="93"/>
      <c r="D68" s="93"/>
      <c r="E68" s="96"/>
      <c r="F68" s="40" t="s">
        <v>4</v>
      </c>
      <c r="G68" s="41">
        <f t="shared" si="15"/>
        <v>2575</v>
      </c>
      <c r="H68" s="42">
        <v>145</v>
      </c>
      <c r="I68" s="45">
        <v>0</v>
      </c>
      <c r="J68" s="73">
        <f>600-600</f>
        <v>0</v>
      </c>
      <c r="K68" s="42">
        <v>810</v>
      </c>
      <c r="L68" s="43">
        <v>810</v>
      </c>
      <c r="M68" s="43">
        <v>810</v>
      </c>
      <c r="N68" s="3"/>
      <c r="O68" s="3"/>
      <c r="P68" s="3"/>
    </row>
    <row r="69" spans="2:16" ht="16.2" thickBot="1" x14ac:dyDescent="0.35">
      <c r="B69" s="122"/>
      <c r="C69" s="123"/>
      <c r="D69" s="123"/>
      <c r="E69" s="88"/>
      <c r="F69" s="51" t="s">
        <v>5</v>
      </c>
      <c r="G69" s="52">
        <f t="shared" si="15"/>
        <v>0</v>
      </c>
      <c r="H69" s="53"/>
      <c r="I69" s="53">
        <v>0</v>
      </c>
      <c r="J69" s="75"/>
      <c r="K69" s="53"/>
      <c r="L69" s="54"/>
      <c r="M69" s="54"/>
      <c r="N69" s="3"/>
      <c r="O69" s="3"/>
      <c r="P69" s="3"/>
    </row>
    <row r="70" spans="2:16" ht="15.75" customHeight="1" x14ac:dyDescent="0.3">
      <c r="B70" s="98" t="s">
        <v>27</v>
      </c>
      <c r="C70" s="92" t="s">
        <v>57</v>
      </c>
      <c r="D70" s="92">
        <v>2024</v>
      </c>
      <c r="E70" s="95" t="s">
        <v>10</v>
      </c>
      <c r="F70" s="35" t="s">
        <v>1</v>
      </c>
      <c r="G70" s="36">
        <f t="shared" si="15"/>
        <v>9300</v>
      </c>
      <c r="H70" s="37">
        <f>SUM(H71:H75)</f>
        <v>0</v>
      </c>
      <c r="I70" s="37">
        <v>0</v>
      </c>
      <c r="J70" s="72">
        <f>SUM(J71:J75)</f>
        <v>9300</v>
      </c>
      <c r="K70" s="37">
        <f>SUM(K71:K75)</f>
        <v>0</v>
      </c>
      <c r="L70" s="38">
        <f>SUM(L71:L75)</f>
        <v>0</v>
      </c>
      <c r="M70" s="38">
        <f>SUM(M71:M75)</f>
        <v>0</v>
      </c>
      <c r="N70" s="3"/>
      <c r="O70" s="3"/>
      <c r="P70" s="3"/>
    </row>
    <row r="71" spans="2:16" x14ac:dyDescent="0.3">
      <c r="B71" s="99"/>
      <c r="C71" s="93"/>
      <c r="D71" s="93"/>
      <c r="E71" s="96"/>
      <c r="F71" s="40" t="s">
        <v>2</v>
      </c>
      <c r="G71" s="41">
        <f t="shared" si="15"/>
        <v>0</v>
      </c>
      <c r="H71" s="42"/>
      <c r="I71" s="42"/>
      <c r="J71" s="73"/>
      <c r="K71" s="42"/>
      <c r="L71" s="43"/>
      <c r="M71" s="43"/>
      <c r="N71" s="3"/>
      <c r="O71" s="3"/>
      <c r="P71" s="3"/>
    </row>
    <row r="72" spans="2:16" x14ac:dyDescent="0.3">
      <c r="B72" s="99"/>
      <c r="C72" s="93"/>
      <c r="D72" s="93"/>
      <c r="E72" s="96"/>
      <c r="F72" s="40" t="s">
        <v>3</v>
      </c>
      <c r="G72" s="41">
        <f t="shared" si="15"/>
        <v>8835</v>
      </c>
      <c r="H72" s="42"/>
      <c r="I72" s="42"/>
      <c r="J72" s="73">
        <v>8835</v>
      </c>
      <c r="K72" s="42"/>
      <c r="L72" s="43"/>
      <c r="M72" s="43"/>
      <c r="N72" s="3"/>
      <c r="O72" s="3"/>
      <c r="P72" s="3"/>
    </row>
    <row r="73" spans="2:16" x14ac:dyDescent="0.3">
      <c r="B73" s="99"/>
      <c r="C73" s="93"/>
      <c r="D73" s="93"/>
      <c r="E73" s="96"/>
      <c r="F73" s="44" t="s">
        <v>42</v>
      </c>
      <c r="G73" s="41">
        <f t="shared" si="15"/>
        <v>0</v>
      </c>
      <c r="H73" s="42"/>
      <c r="I73" s="45"/>
      <c r="J73" s="73"/>
      <c r="K73" s="42"/>
      <c r="L73" s="43"/>
      <c r="M73" s="43"/>
      <c r="N73" s="3"/>
      <c r="O73" s="3"/>
      <c r="P73" s="46"/>
    </row>
    <row r="74" spans="2:16" x14ac:dyDescent="0.3">
      <c r="B74" s="99"/>
      <c r="C74" s="93"/>
      <c r="D74" s="93"/>
      <c r="E74" s="96"/>
      <c r="F74" s="40" t="s">
        <v>4</v>
      </c>
      <c r="G74" s="41">
        <f t="shared" si="15"/>
        <v>465</v>
      </c>
      <c r="H74" s="42"/>
      <c r="I74" s="45"/>
      <c r="J74" s="73">
        <v>465</v>
      </c>
      <c r="K74" s="42"/>
      <c r="L74" s="43"/>
      <c r="M74" s="43"/>
      <c r="N74" s="3"/>
      <c r="O74" s="3"/>
      <c r="P74" s="3"/>
    </row>
    <row r="75" spans="2:16" ht="16.2" thickBot="1" x14ac:dyDescent="0.35">
      <c r="B75" s="122"/>
      <c r="C75" s="123"/>
      <c r="D75" s="123"/>
      <c r="E75" s="88"/>
      <c r="F75" s="51" t="s">
        <v>5</v>
      </c>
      <c r="G75" s="52">
        <f t="shared" si="15"/>
        <v>0</v>
      </c>
      <c r="H75" s="53"/>
      <c r="I75" s="53"/>
      <c r="J75" s="75"/>
      <c r="K75" s="53"/>
      <c r="L75" s="54"/>
      <c r="M75" s="54"/>
      <c r="N75" s="3"/>
      <c r="O75" s="3"/>
      <c r="P75" s="3"/>
    </row>
    <row r="76" spans="2:16" ht="15.75" customHeight="1" x14ac:dyDescent="0.3">
      <c r="B76" s="101" t="s">
        <v>29</v>
      </c>
      <c r="C76" s="104" t="s">
        <v>30</v>
      </c>
      <c r="D76" s="104" t="s">
        <v>59</v>
      </c>
      <c r="E76" s="107" t="s">
        <v>10</v>
      </c>
      <c r="F76" s="23" t="s">
        <v>1</v>
      </c>
      <c r="G76" s="24">
        <f t="shared" ref="G76:G99" si="17">SUM(H76:M76)</f>
        <v>647710.87089999998</v>
      </c>
      <c r="H76" s="25">
        <f t="shared" ref="H76:M80" si="18">SUM(H82,H88,H94,H100,H106,H112,H118,H124)</f>
        <v>328648.64259000006</v>
      </c>
      <c r="I76" s="25">
        <f t="shared" si="18"/>
        <v>129726.30537999999</v>
      </c>
      <c r="J76" s="25">
        <f t="shared" si="18"/>
        <v>97840.243660000007</v>
      </c>
      <c r="K76" s="25">
        <f t="shared" si="18"/>
        <v>85495.679270000008</v>
      </c>
      <c r="L76" s="25">
        <f t="shared" si="18"/>
        <v>3000</v>
      </c>
      <c r="M76" s="25">
        <f t="shared" si="18"/>
        <v>3000</v>
      </c>
      <c r="N76" s="3"/>
      <c r="O76" s="3"/>
      <c r="P76" s="3"/>
    </row>
    <row r="77" spans="2:16" x14ac:dyDescent="0.3">
      <c r="B77" s="102"/>
      <c r="C77" s="105"/>
      <c r="D77" s="105"/>
      <c r="E77" s="108"/>
      <c r="F77" s="27" t="s">
        <v>2</v>
      </c>
      <c r="G77" s="28">
        <f t="shared" si="17"/>
        <v>438799.61150999996</v>
      </c>
      <c r="H77" s="29">
        <f t="shared" si="18"/>
        <v>214464.23910999999</v>
      </c>
      <c r="I77" s="29">
        <f t="shared" si="18"/>
        <v>105124.2</v>
      </c>
      <c r="J77" s="29">
        <f t="shared" si="18"/>
        <v>54211.172400000003</v>
      </c>
      <c r="K77" s="29">
        <f t="shared" si="18"/>
        <v>65000</v>
      </c>
      <c r="L77" s="29">
        <f t="shared" si="18"/>
        <v>0</v>
      </c>
      <c r="M77" s="29">
        <f t="shared" si="18"/>
        <v>0</v>
      </c>
      <c r="N77" s="3"/>
      <c r="O77" s="3"/>
      <c r="P77" s="3"/>
    </row>
    <row r="78" spans="2:16" x14ac:dyDescent="0.3">
      <c r="B78" s="102"/>
      <c r="C78" s="105"/>
      <c r="D78" s="105"/>
      <c r="E78" s="108"/>
      <c r="F78" s="27" t="s">
        <v>3</v>
      </c>
      <c r="G78" s="28">
        <f t="shared" si="17"/>
        <v>4205.7179400000005</v>
      </c>
      <c r="H78" s="29">
        <f t="shared" si="18"/>
        <v>2166.30546</v>
      </c>
      <c r="I78" s="29">
        <f t="shared" si="18"/>
        <v>955.67455000000007</v>
      </c>
      <c r="J78" s="29">
        <f t="shared" si="18"/>
        <v>492.82884000000001</v>
      </c>
      <c r="K78" s="29">
        <f t="shared" si="18"/>
        <v>590.90908999999999</v>
      </c>
      <c r="L78" s="29">
        <f t="shared" si="18"/>
        <v>0</v>
      </c>
      <c r="M78" s="29">
        <f t="shared" si="18"/>
        <v>0</v>
      </c>
      <c r="N78" s="29">
        <f>SUM(N84,N90,N96,N102,N108,N114,N120,N126)</f>
        <v>0</v>
      </c>
      <c r="O78" s="29">
        <f>SUM(O84,O90,O96,O102,O108,O114,O120,O126)</f>
        <v>0</v>
      </c>
      <c r="P78" s="29">
        <f>SUM(P84,P90,P96,P102,P108,P114,P120,P126)</f>
        <v>0</v>
      </c>
    </row>
    <row r="79" spans="2:16" x14ac:dyDescent="0.3">
      <c r="B79" s="102"/>
      <c r="C79" s="105"/>
      <c r="D79" s="105"/>
      <c r="E79" s="108"/>
      <c r="F79" s="31" t="s">
        <v>42</v>
      </c>
      <c r="G79" s="28">
        <f t="shared" si="17"/>
        <v>105491.86200000001</v>
      </c>
      <c r="H79" s="29">
        <f t="shared" si="18"/>
        <v>70000</v>
      </c>
      <c r="I79" s="29">
        <f t="shared" si="18"/>
        <v>2685.3119999999999</v>
      </c>
      <c r="J79" s="29">
        <f t="shared" si="18"/>
        <v>22306.55</v>
      </c>
      <c r="K79" s="29">
        <f t="shared" si="18"/>
        <v>10500</v>
      </c>
      <c r="L79" s="29">
        <f t="shared" si="18"/>
        <v>0</v>
      </c>
      <c r="M79" s="29">
        <f t="shared" si="18"/>
        <v>0</v>
      </c>
      <c r="N79" s="3"/>
      <c r="O79" s="3"/>
      <c r="P79" s="3"/>
    </row>
    <row r="80" spans="2:16" x14ac:dyDescent="0.3">
      <c r="B80" s="102"/>
      <c r="C80" s="105"/>
      <c r="D80" s="105"/>
      <c r="E80" s="108"/>
      <c r="F80" s="27" t="s">
        <v>4</v>
      </c>
      <c r="G80" s="28">
        <f t="shared" si="17"/>
        <v>99213.679449999996</v>
      </c>
      <c r="H80" s="29">
        <f t="shared" si="18"/>
        <v>42018.098020000005</v>
      </c>
      <c r="I80" s="29">
        <f t="shared" si="18"/>
        <v>20961.118829999999</v>
      </c>
      <c r="J80" s="29">
        <f t="shared" si="18"/>
        <v>20829.692419999999</v>
      </c>
      <c r="K80" s="29">
        <f>SUM(K86,K92,K98,K104,K110,K116,K122,K128)</f>
        <v>9404.7701799999995</v>
      </c>
      <c r="L80" s="29">
        <f t="shared" si="18"/>
        <v>3000</v>
      </c>
      <c r="M80" s="29">
        <f t="shared" si="18"/>
        <v>3000</v>
      </c>
      <c r="N80" s="3"/>
      <c r="O80" s="3"/>
      <c r="P80" s="3"/>
    </row>
    <row r="81" spans="2:17" x14ac:dyDescent="0.3">
      <c r="B81" s="103"/>
      <c r="C81" s="106"/>
      <c r="D81" s="106"/>
      <c r="E81" s="109"/>
      <c r="F81" s="32" t="s">
        <v>5</v>
      </c>
      <c r="G81" s="33">
        <f t="shared" si="17"/>
        <v>0</v>
      </c>
      <c r="H81" s="34">
        <f t="shared" ref="H81:M81" si="19">SUM(H87,H93,H99,H111,H117,H123,H129)</f>
        <v>0</v>
      </c>
      <c r="I81" s="34">
        <f t="shared" si="19"/>
        <v>0</v>
      </c>
      <c r="J81" s="34">
        <f t="shared" si="19"/>
        <v>0</v>
      </c>
      <c r="K81" s="34">
        <f t="shared" si="19"/>
        <v>0</v>
      </c>
      <c r="L81" s="34">
        <f t="shared" si="19"/>
        <v>0</v>
      </c>
      <c r="M81" s="34">
        <f t="shared" si="19"/>
        <v>0</v>
      </c>
      <c r="N81" s="3"/>
      <c r="O81" s="3"/>
      <c r="P81" s="3"/>
    </row>
    <row r="82" spans="2:17" ht="15.75" customHeight="1" x14ac:dyDescent="0.3">
      <c r="B82" s="98" t="s">
        <v>19</v>
      </c>
      <c r="C82" s="92" t="s">
        <v>40</v>
      </c>
      <c r="D82" s="92" t="s">
        <v>60</v>
      </c>
      <c r="E82" s="95" t="s">
        <v>10</v>
      </c>
      <c r="F82" s="35" t="s">
        <v>1</v>
      </c>
      <c r="G82" s="36">
        <f t="shared" si="17"/>
        <v>538726.78783000004</v>
      </c>
      <c r="H82" s="37">
        <f t="shared" ref="H82:M82" si="20">SUM(H83:H87)</f>
        <v>301704.48481000005</v>
      </c>
      <c r="I82" s="37">
        <f t="shared" si="20"/>
        <v>116536.15788</v>
      </c>
      <c r="J82" s="72">
        <f>SUM(J83:J87)</f>
        <v>54829.579480000008</v>
      </c>
      <c r="K82" s="37">
        <f t="shared" si="20"/>
        <v>65656.565660000007</v>
      </c>
      <c r="L82" s="38">
        <f t="shared" si="20"/>
        <v>0</v>
      </c>
      <c r="M82" s="38">
        <f t="shared" si="20"/>
        <v>0</v>
      </c>
      <c r="N82" s="3"/>
      <c r="O82" s="3"/>
      <c r="P82" s="3"/>
    </row>
    <row r="83" spans="2:17" x14ac:dyDescent="0.3">
      <c r="B83" s="99"/>
      <c r="C83" s="93"/>
      <c r="D83" s="93"/>
      <c r="E83" s="96"/>
      <c r="F83" s="40" t="s">
        <v>2</v>
      </c>
      <c r="G83" s="41">
        <f t="shared" si="17"/>
        <v>438799.61150999996</v>
      </c>
      <c r="H83" s="42">
        <f>227578.56939-15.64974-8602.68606-211.92882-4284.06566</f>
        <v>214464.23910999999</v>
      </c>
      <c r="I83" s="42">
        <f>95319.51952+9900-95.31952</f>
        <v>105124.2</v>
      </c>
      <c r="J83" s="73">
        <v>54211.172400000003</v>
      </c>
      <c r="K83" s="42">
        <v>65000</v>
      </c>
      <c r="L83" s="43"/>
      <c r="M83" s="43"/>
      <c r="N83" s="3"/>
      <c r="O83" s="3"/>
      <c r="P83" s="3"/>
    </row>
    <row r="84" spans="2:17" x14ac:dyDescent="0.3">
      <c r="B84" s="99"/>
      <c r="C84" s="93"/>
      <c r="D84" s="93"/>
      <c r="E84" s="96"/>
      <c r="F84" s="40" t="s">
        <v>3</v>
      </c>
      <c r="G84" s="41">
        <f t="shared" si="17"/>
        <v>4205.7179400000005</v>
      </c>
      <c r="H84" s="42">
        <f>2068.89609+15.64974-86.89582+211.92882-43.27337</f>
        <v>2166.30546</v>
      </c>
      <c r="I84" s="42">
        <f>866.54109+90-0.86654</f>
        <v>955.67455000000007</v>
      </c>
      <c r="J84" s="73">
        <v>492.82884000000001</v>
      </c>
      <c r="K84" s="42">
        <v>590.90908999999999</v>
      </c>
      <c r="L84" s="43"/>
      <c r="M84" s="43"/>
      <c r="N84" s="55"/>
      <c r="O84" s="55"/>
      <c r="P84" s="3"/>
    </row>
    <row r="85" spans="2:17" x14ac:dyDescent="0.3">
      <c r="B85" s="99"/>
      <c r="C85" s="93"/>
      <c r="D85" s="93"/>
      <c r="E85" s="96"/>
      <c r="F85" s="44" t="s">
        <v>42</v>
      </c>
      <c r="G85" s="41">
        <f t="shared" si="17"/>
        <v>70000</v>
      </c>
      <c r="H85" s="42">
        <f>70000+52984.7768-52984.7768</f>
        <v>70000</v>
      </c>
      <c r="I85" s="45">
        <v>0</v>
      </c>
      <c r="J85" s="73"/>
      <c r="K85" s="42"/>
      <c r="L85" s="43"/>
      <c r="M85" s="43"/>
      <c r="N85" s="55"/>
      <c r="O85" s="3"/>
      <c r="P85" s="46"/>
    </row>
    <row r="86" spans="2:17" x14ac:dyDescent="0.3">
      <c r="B86" s="99"/>
      <c r="C86" s="93"/>
      <c r="D86" s="93"/>
      <c r="E86" s="96"/>
      <c r="F86" s="40" t="s">
        <v>4</v>
      </c>
      <c r="G86" s="41">
        <f t="shared" si="17"/>
        <v>25721.45838</v>
      </c>
      <c r="H86" s="42">
        <f>70.07007+53.03782+14677.4148+273.41755</f>
        <v>15073.94024</v>
      </c>
      <c r="I86" s="45">
        <v>10456.28333</v>
      </c>
      <c r="J86" s="73">
        <f>54.75876-4167.79561+70.81948+1067.79561+3100</f>
        <v>125.57823999999982</v>
      </c>
      <c r="K86" s="42">
        <v>65.656570000000002</v>
      </c>
      <c r="L86" s="43"/>
      <c r="M86" s="43"/>
      <c r="N86" s="3"/>
      <c r="O86" s="3"/>
      <c r="P86" s="46"/>
      <c r="Q86" s="56"/>
    </row>
    <row r="87" spans="2:17" x14ac:dyDescent="0.3">
      <c r="B87" s="100"/>
      <c r="C87" s="94"/>
      <c r="D87" s="94"/>
      <c r="E87" s="97"/>
      <c r="F87" s="47" t="s">
        <v>5</v>
      </c>
      <c r="G87" s="48">
        <f t="shared" si="17"/>
        <v>0</v>
      </c>
      <c r="H87" s="49">
        <v>0</v>
      </c>
      <c r="I87" s="49">
        <v>0</v>
      </c>
      <c r="J87" s="74"/>
      <c r="K87" s="49"/>
      <c r="L87" s="50"/>
      <c r="M87" s="50"/>
      <c r="N87" s="3"/>
      <c r="O87" s="3" t="s">
        <v>49</v>
      </c>
      <c r="P87" s="3"/>
    </row>
    <row r="88" spans="2:17" ht="15.75" customHeight="1" x14ac:dyDescent="0.3">
      <c r="B88" s="98" t="s">
        <v>31</v>
      </c>
      <c r="C88" s="92" t="s">
        <v>52</v>
      </c>
      <c r="D88" s="92">
        <v>2022</v>
      </c>
      <c r="E88" s="95" t="s">
        <v>10</v>
      </c>
      <c r="F88" s="35" t="s">
        <v>1</v>
      </c>
      <c r="G88" s="36">
        <f t="shared" si="17"/>
        <v>7446.5277800000003</v>
      </c>
      <c r="H88" s="37">
        <f t="shared" ref="H88:M88" si="21">SUM(H89:H93)</f>
        <v>7446.5277800000003</v>
      </c>
      <c r="I88" s="37">
        <f t="shared" si="21"/>
        <v>0</v>
      </c>
      <c r="J88" s="72">
        <f t="shared" si="21"/>
        <v>0</v>
      </c>
      <c r="K88" s="37">
        <f t="shared" si="21"/>
        <v>0</v>
      </c>
      <c r="L88" s="38">
        <f t="shared" si="21"/>
        <v>0</v>
      </c>
      <c r="M88" s="38">
        <f t="shared" si="21"/>
        <v>0</v>
      </c>
      <c r="N88" s="3"/>
      <c r="O88" s="3"/>
      <c r="P88" s="3"/>
    </row>
    <row r="89" spans="2:17" x14ac:dyDescent="0.3">
      <c r="B89" s="99"/>
      <c r="C89" s="93"/>
      <c r="D89" s="93"/>
      <c r="E89" s="96"/>
      <c r="F89" s="40" t="s">
        <v>2</v>
      </c>
      <c r="G89" s="41">
        <f t="shared" si="17"/>
        <v>0</v>
      </c>
      <c r="H89" s="42"/>
      <c r="I89" s="42">
        <v>0</v>
      </c>
      <c r="J89" s="73"/>
      <c r="K89" s="42"/>
      <c r="L89" s="43"/>
      <c r="M89" s="43"/>
      <c r="N89" s="3"/>
      <c r="O89" s="3"/>
      <c r="P89" s="3"/>
    </row>
    <row r="90" spans="2:17" x14ac:dyDescent="0.3">
      <c r="B90" s="99"/>
      <c r="C90" s="93"/>
      <c r="D90" s="93"/>
      <c r="E90" s="96"/>
      <c r="F90" s="40" t="s">
        <v>3</v>
      </c>
      <c r="G90" s="41">
        <f t="shared" si="17"/>
        <v>0</v>
      </c>
      <c r="H90" s="42"/>
      <c r="I90" s="42">
        <v>0</v>
      </c>
      <c r="J90" s="73"/>
      <c r="K90" s="42"/>
      <c r="L90" s="43"/>
      <c r="M90" s="43"/>
      <c r="N90" s="3"/>
      <c r="O90" s="3"/>
      <c r="P90" s="3"/>
    </row>
    <row r="91" spans="2:17" x14ac:dyDescent="0.3">
      <c r="B91" s="99"/>
      <c r="C91" s="93"/>
      <c r="D91" s="93"/>
      <c r="E91" s="96"/>
      <c r="F91" s="44" t="s">
        <v>42</v>
      </c>
      <c r="G91" s="41">
        <f t="shared" si="17"/>
        <v>0</v>
      </c>
      <c r="H91" s="42"/>
      <c r="I91" s="45">
        <v>0</v>
      </c>
      <c r="J91" s="73"/>
      <c r="K91" s="42"/>
      <c r="L91" s="43"/>
      <c r="M91" s="43"/>
      <c r="N91" s="3"/>
      <c r="O91" s="3"/>
      <c r="P91" s="3"/>
    </row>
    <row r="92" spans="2:17" x14ac:dyDescent="0.3">
      <c r="B92" s="99"/>
      <c r="C92" s="93"/>
      <c r="D92" s="93"/>
      <c r="E92" s="96"/>
      <c r="F92" s="40" t="s">
        <v>4</v>
      </c>
      <c r="G92" s="41">
        <f t="shared" si="17"/>
        <v>7446.5277800000003</v>
      </c>
      <c r="H92" s="42">
        <f>5757.02193+1689.50585</f>
        <v>7446.5277800000003</v>
      </c>
      <c r="I92" s="45">
        <v>0</v>
      </c>
      <c r="J92" s="73"/>
      <c r="K92" s="42"/>
      <c r="L92" s="43"/>
      <c r="M92" s="43"/>
      <c r="N92" s="3"/>
      <c r="O92" s="3"/>
      <c r="P92" s="3"/>
    </row>
    <row r="93" spans="2:17" x14ac:dyDescent="0.3">
      <c r="B93" s="100"/>
      <c r="C93" s="94"/>
      <c r="D93" s="94"/>
      <c r="E93" s="97"/>
      <c r="F93" s="47" t="s">
        <v>5</v>
      </c>
      <c r="G93" s="48">
        <f t="shared" si="17"/>
        <v>0</v>
      </c>
      <c r="H93" s="49"/>
      <c r="I93" s="49">
        <v>0</v>
      </c>
      <c r="J93" s="74"/>
      <c r="K93" s="49"/>
      <c r="L93" s="50"/>
      <c r="M93" s="50"/>
      <c r="N93" s="3"/>
      <c r="O93" s="3"/>
      <c r="P93" s="3"/>
    </row>
    <row r="94" spans="2:17" ht="15.75" customHeight="1" x14ac:dyDescent="0.3">
      <c r="B94" s="98" t="s">
        <v>32</v>
      </c>
      <c r="C94" s="92" t="s">
        <v>44</v>
      </c>
      <c r="D94" s="92" t="s">
        <v>61</v>
      </c>
      <c r="E94" s="95" t="s">
        <v>10</v>
      </c>
      <c r="F94" s="35" t="s">
        <v>1</v>
      </c>
      <c r="G94" s="36">
        <f t="shared" si="17"/>
        <v>5993</v>
      </c>
      <c r="H94" s="37">
        <f t="shared" ref="H94:M94" si="22">SUM(H95:H99)</f>
        <v>600</v>
      </c>
      <c r="I94" s="37">
        <f t="shared" si="22"/>
        <v>993</v>
      </c>
      <c r="J94" s="72">
        <f t="shared" si="22"/>
        <v>2200</v>
      </c>
      <c r="K94" s="37">
        <f t="shared" si="22"/>
        <v>2200</v>
      </c>
      <c r="L94" s="38">
        <f t="shared" si="22"/>
        <v>0</v>
      </c>
      <c r="M94" s="38">
        <f t="shared" si="22"/>
        <v>0</v>
      </c>
      <c r="N94" s="3"/>
      <c r="O94" s="3"/>
      <c r="P94" s="3"/>
    </row>
    <row r="95" spans="2:17" x14ac:dyDescent="0.3">
      <c r="B95" s="99"/>
      <c r="C95" s="93"/>
      <c r="D95" s="93"/>
      <c r="E95" s="96"/>
      <c r="F95" s="40" t="s">
        <v>2</v>
      </c>
      <c r="G95" s="41">
        <f t="shared" si="17"/>
        <v>0</v>
      </c>
      <c r="H95" s="42"/>
      <c r="I95" s="42">
        <v>0</v>
      </c>
      <c r="J95" s="73"/>
      <c r="K95" s="42"/>
      <c r="L95" s="43"/>
      <c r="M95" s="43"/>
      <c r="N95" s="3"/>
      <c r="O95" s="3"/>
      <c r="P95" s="3"/>
    </row>
    <row r="96" spans="2:17" x14ac:dyDescent="0.3">
      <c r="B96" s="99"/>
      <c r="C96" s="93"/>
      <c r="D96" s="93"/>
      <c r="E96" s="96"/>
      <c r="F96" s="40" t="s">
        <v>3</v>
      </c>
      <c r="G96" s="41">
        <f t="shared" si="17"/>
        <v>0</v>
      </c>
      <c r="H96" s="42"/>
      <c r="I96" s="42">
        <v>0</v>
      </c>
      <c r="J96" s="73"/>
      <c r="K96" s="42"/>
      <c r="L96" s="43"/>
      <c r="M96" s="43"/>
      <c r="N96" s="3"/>
      <c r="O96" s="3"/>
      <c r="P96" s="3"/>
    </row>
    <row r="97" spans="2:16" x14ac:dyDescent="0.3">
      <c r="B97" s="99"/>
      <c r="C97" s="93"/>
      <c r="D97" s="93"/>
      <c r="E97" s="96"/>
      <c r="F97" s="44" t="s">
        <v>42</v>
      </c>
      <c r="G97" s="41">
        <f t="shared" si="17"/>
        <v>0</v>
      </c>
      <c r="H97" s="42"/>
      <c r="I97" s="45">
        <v>0</v>
      </c>
      <c r="J97" s="73"/>
      <c r="K97" s="42"/>
      <c r="L97" s="43"/>
      <c r="M97" s="43"/>
      <c r="N97" s="3"/>
      <c r="O97" s="3"/>
      <c r="P97" s="3"/>
    </row>
    <row r="98" spans="2:16" x14ac:dyDescent="0.3">
      <c r="B98" s="99"/>
      <c r="C98" s="93"/>
      <c r="D98" s="93"/>
      <c r="E98" s="96"/>
      <c r="F98" s="40" t="s">
        <v>4</v>
      </c>
      <c r="G98" s="41">
        <f t="shared" si="17"/>
        <v>5993</v>
      </c>
      <c r="H98" s="42">
        <v>600</v>
      </c>
      <c r="I98" s="45">
        <v>993</v>
      </c>
      <c r="J98" s="73">
        <f>2200</f>
        <v>2200</v>
      </c>
      <c r="K98" s="42">
        <v>2200</v>
      </c>
      <c r="L98" s="43"/>
      <c r="M98" s="43"/>
      <c r="N98" s="3"/>
      <c r="O98" s="3"/>
      <c r="P98" s="3"/>
    </row>
    <row r="99" spans="2:16" x14ac:dyDescent="0.3">
      <c r="B99" s="100"/>
      <c r="C99" s="94"/>
      <c r="D99" s="94"/>
      <c r="E99" s="97"/>
      <c r="F99" s="47" t="s">
        <v>5</v>
      </c>
      <c r="G99" s="48">
        <f t="shared" si="17"/>
        <v>0</v>
      </c>
      <c r="H99" s="49"/>
      <c r="I99" s="49">
        <v>0</v>
      </c>
      <c r="J99" s="74"/>
      <c r="K99" s="49"/>
      <c r="L99" s="50"/>
      <c r="M99" s="50"/>
      <c r="N99" s="3"/>
      <c r="O99" s="3"/>
      <c r="P99" s="3"/>
    </row>
    <row r="100" spans="2:16" ht="15.75" customHeight="1" x14ac:dyDescent="0.3">
      <c r="B100" s="98" t="s">
        <v>33</v>
      </c>
      <c r="C100" s="92" t="s">
        <v>41</v>
      </c>
      <c r="D100" s="92">
        <v>2024</v>
      </c>
      <c r="E100" s="95" t="s">
        <v>10</v>
      </c>
      <c r="F100" s="35" t="s">
        <v>1</v>
      </c>
      <c r="G100" s="36">
        <f t="shared" ref="G100:G121" si="23">SUM(H100:M100)</f>
        <v>188.78537000000006</v>
      </c>
      <c r="H100" s="37">
        <f t="shared" ref="H100:M100" si="24">SUM(H101:H105)</f>
        <v>0</v>
      </c>
      <c r="I100" s="37">
        <f t="shared" si="24"/>
        <v>0</v>
      </c>
      <c r="J100" s="72">
        <f t="shared" si="24"/>
        <v>188.78537000000006</v>
      </c>
      <c r="K100" s="37">
        <f t="shared" si="24"/>
        <v>0</v>
      </c>
      <c r="L100" s="38">
        <f t="shared" si="24"/>
        <v>0</v>
      </c>
      <c r="M100" s="38">
        <f t="shared" si="24"/>
        <v>0</v>
      </c>
      <c r="N100" s="3"/>
      <c r="O100" s="3"/>
      <c r="P100" s="3"/>
    </row>
    <row r="101" spans="2:16" x14ac:dyDescent="0.3">
      <c r="B101" s="99"/>
      <c r="C101" s="93"/>
      <c r="D101" s="93"/>
      <c r="E101" s="96"/>
      <c r="F101" s="40" t="s">
        <v>2</v>
      </c>
      <c r="G101" s="41">
        <f t="shared" si="23"/>
        <v>0</v>
      </c>
      <c r="H101" s="42"/>
      <c r="I101" s="42">
        <v>0</v>
      </c>
      <c r="J101" s="73"/>
      <c r="K101" s="42"/>
      <c r="L101" s="43"/>
      <c r="M101" s="43"/>
      <c r="N101" s="3"/>
      <c r="O101" s="3"/>
      <c r="P101" s="3"/>
    </row>
    <row r="102" spans="2:16" x14ac:dyDescent="0.3">
      <c r="B102" s="99"/>
      <c r="C102" s="93"/>
      <c r="D102" s="93"/>
      <c r="E102" s="96"/>
      <c r="F102" s="40" t="s">
        <v>3</v>
      </c>
      <c r="G102" s="41">
        <f t="shared" si="23"/>
        <v>0</v>
      </c>
      <c r="H102" s="42"/>
      <c r="I102" s="42">
        <v>0</v>
      </c>
      <c r="J102" s="73"/>
      <c r="K102" s="42"/>
      <c r="L102" s="43"/>
      <c r="M102" s="43"/>
      <c r="N102" s="3"/>
      <c r="O102" s="3"/>
      <c r="P102" s="3"/>
    </row>
    <row r="103" spans="2:16" x14ac:dyDescent="0.3">
      <c r="B103" s="99"/>
      <c r="C103" s="93"/>
      <c r="D103" s="93"/>
      <c r="E103" s="96"/>
      <c r="F103" s="44" t="s">
        <v>42</v>
      </c>
      <c r="G103" s="41">
        <f t="shared" si="23"/>
        <v>0</v>
      </c>
      <c r="H103" s="42"/>
      <c r="I103" s="45">
        <v>0</v>
      </c>
      <c r="J103" s="73"/>
      <c r="K103" s="42"/>
      <c r="L103" s="43"/>
      <c r="M103" s="43"/>
      <c r="N103" s="3"/>
      <c r="O103" s="3"/>
      <c r="P103" s="3"/>
    </row>
    <row r="104" spans="2:16" x14ac:dyDescent="0.3">
      <c r="B104" s="99"/>
      <c r="C104" s="93"/>
      <c r="D104" s="93"/>
      <c r="E104" s="96"/>
      <c r="F104" s="40" t="s">
        <v>4</v>
      </c>
      <c r="G104" s="41">
        <f t="shared" si="23"/>
        <v>188.78537000000006</v>
      </c>
      <c r="H104" s="42"/>
      <c r="I104" s="45">
        <v>0</v>
      </c>
      <c r="J104" s="73">
        <f>600+188.78537-600</f>
        <v>188.78537000000006</v>
      </c>
      <c r="K104" s="42"/>
      <c r="L104" s="43"/>
      <c r="M104" s="43"/>
      <c r="N104" s="3"/>
      <c r="O104" s="3"/>
      <c r="P104" s="3"/>
    </row>
    <row r="105" spans="2:16" x14ac:dyDescent="0.3">
      <c r="B105" s="100"/>
      <c r="C105" s="94"/>
      <c r="D105" s="94"/>
      <c r="E105" s="97"/>
      <c r="F105" s="47" t="s">
        <v>5</v>
      </c>
      <c r="G105" s="48">
        <f t="shared" si="23"/>
        <v>0</v>
      </c>
      <c r="H105" s="49"/>
      <c r="I105" s="49">
        <v>0</v>
      </c>
      <c r="J105" s="74"/>
      <c r="K105" s="49"/>
      <c r="L105" s="50"/>
      <c r="M105" s="50"/>
      <c r="N105" s="3"/>
      <c r="O105" s="3"/>
      <c r="P105" s="3"/>
    </row>
    <row r="106" spans="2:16" ht="15.75" customHeight="1" x14ac:dyDescent="0.3">
      <c r="B106" s="98" t="s">
        <v>34</v>
      </c>
      <c r="C106" s="92" t="s">
        <v>43</v>
      </c>
      <c r="D106" s="92">
        <v>2024</v>
      </c>
      <c r="E106" s="95" t="s">
        <v>10</v>
      </c>
      <c r="F106" s="35" t="s">
        <v>1</v>
      </c>
      <c r="G106" s="36">
        <f t="shared" si="23"/>
        <v>16620</v>
      </c>
      <c r="H106" s="37">
        <f t="shared" ref="H106:M106" si="25">SUM(H107:H111)</f>
        <v>0</v>
      </c>
      <c r="I106" s="37">
        <f t="shared" si="25"/>
        <v>0</v>
      </c>
      <c r="J106" s="72">
        <f t="shared" si="25"/>
        <v>16620</v>
      </c>
      <c r="K106" s="37">
        <f t="shared" si="25"/>
        <v>0</v>
      </c>
      <c r="L106" s="38">
        <f t="shared" si="25"/>
        <v>0</v>
      </c>
      <c r="M106" s="38">
        <f t="shared" si="25"/>
        <v>0</v>
      </c>
      <c r="N106" s="3"/>
      <c r="O106" s="3"/>
      <c r="P106" s="3"/>
    </row>
    <row r="107" spans="2:16" x14ac:dyDescent="0.3">
      <c r="B107" s="99"/>
      <c r="C107" s="93"/>
      <c r="D107" s="93"/>
      <c r="E107" s="96"/>
      <c r="F107" s="40" t="s">
        <v>2</v>
      </c>
      <c r="G107" s="41">
        <f t="shared" si="23"/>
        <v>0</v>
      </c>
      <c r="H107" s="42"/>
      <c r="I107" s="42">
        <v>0</v>
      </c>
      <c r="J107" s="73"/>
      <c r="K107" s="42"/>
      <c r="L107" s="43"/>
      <c r="M107" s="43"/>
      <c r="N107" s="3"/>
      <c r="O107" s="3"/>
      <c r="P107" s="3"/>
    </row>
    <row r="108" spans="2:16" x14ac:dyDescent="0.3">
      <c r="B108" s="99"/>
      <c r="C108" s="93"/>
      <c r="D108" s="93"/>
      <c r="E108" s="96"/>
      <c r="F108" s="40" t="s">
        <v>3</v>
      </c>
      <c r="G108" s="41">
        <f t="shared" si="23"/>
        <v>0</v>
      </c>
      <c r="H108" s="42"/>
      <c r="I108" s="42">
        <v>0</v>
      </c>
      <c r="J108" s="73"/>
      <c r="K108" s="42"/>
      <c r="L108" s="43"/>
      <c r="M108" s="43"/>
      <c r="N108" s="3"/>
      <c r="O108" s="3"/>
      <c r="P108" s="3"/>
    </row>
    <row r="109" spans="2:16" x14ac:dyDescent="0.3">
      <c r="B109" s="99"/>
      <c r="C109" s="93"/>
      <c r="D109" s="93"/>
      <c r="E109" s="96"/>
      <c r="F109" s="44" t="s">
        <v>42</v>
      </c>
      <c r="G109" s="41">
        <f t="shared" si="23"/>
        <v>0</v>
      </c>
      <c r="H109" s="42"/>
      <c r="I109" s="45">
        <v>0</v>
      </c>
      <c r="J109" s="73"/>
      <c r="K109" s="42"/>
      <c r="L109" s="43"/>
      <c r="M109" s="43"/>
      <c r="N109" s="3"/>
      <c r="O109" s="3"/>
      <c r="P109" s="3"/>
    </row>
    <row r="110" spans="2:16" x14ac:dyDescent="0.3">
      <c r="B110" s="99"/>
      <c r="C110" s="93"/>
      <c r="D110" s="93"/>
      <c r="E110" s="96"/>
      <c r="F110" s="40" t="s">
        <v>4</v>
      </c>
      <c r="G110" s="41">
        <f t="shared" si="23"/>
        <v>16620</v>
      </c>
      <c r="H110" s="42"/>
      <c r="I110" s="45">
        <v>0</v>
      </c>
      <c r="J110" s="73">
        <f>2700+13920</f>
        <v>16620</v>
      </c>
      <c r="K110" s="42"/>
      <c r="L110" s="43"/>
      <c r="M110" s="43"/>
      <c r="N110" s="3"/>
      <c r="O110" s="3"/>
      <c r="P110" s="3"/>
    </row>
    <row r="111" spans="2:16" x14ac:dyDescent="0.3">
      <c r="B111" s="100"/>
      <c r="C111" s="94"/>
      <c r="D111" s="94"/>
      <c r="E111" s="97"/>
      <c r="F111" s="47" t="s">
        <v>5</v>
      </c>
      <c r="G111" s="48">
        <f t="shared" si="23"/>
        <v>0</v>
      </c>
      <c r="H111" s="49"/>
      <c r="I111" s="49">
        <v>0</v>
      </c>
      <c r="J111" s="74"/>
      <c r="K111" s="49"/>
      <c r="L111" s="50"/>
      <c r="M111" s="50"/>
      <c r="N111" s="3"/>
      <c r="O111" s="3"/>
      <c r="P111" s="3"/>
    </row>
    <row r="112" spans="2:16" ht="15.75" customHeight="1" x14ac:dyDescent="0.3">
      <c r="B112" s="98" t="s">
        <v>35</v>
      </c>
      <c r="C112" s="92" t="s">
        <v>58</v>
      </c>
      <c r="D112" s="92" t="s">
        <v>59</v>
      </c>
      <c r="E112" s="95" t="s">
        <v>10</v>
      </c>
      <c r="F112" s="35" t="s">
        <v>1</v>
      </c>
      <c r="G112" s="36">
        <f t="shared" si="23"/>
        <v>63050.375899999999</v>
      </c>
      <c r="H112" s="37">
        <f t="shared" ref="H112:M112" si="26">SUM(H113:H117)</f>
        <v>18897.63</v>
      </c>
      <c r="I112" s="37">
        <f t="shared" si="26"/>
        <v>9508.6322899999996</v>
      </c>
      <c r="J112" s="72">
        <f t="shared" si="26"/>
        <v>15000</v>
      </c>
      <c r="K112" s="37">
        <f t="shared" si="26"/>
        <v>13644.11361</v>
      </c>
      <c r="L112" s="38">
        <f t="shared" si="26"/>
        <v>3000</v>
      </c>
      <c r="M112" s="38">
        <f t="shared" si="26"/>
        <v>3000</v>
      </c>
      <c r="N112" s="3"/>
      <c r="O112" s="3"/>
      <c r="P112" s="3"/>
    </row>
    <row r="113" spans="2:16" x14ac:dyDescent="0.3">
      <c r="B113" s="99"/>
      <c r="C113" s="93"/>
      <c r="D113" s="93"/>
      <c r="E113" s="96"/>
      <c r="F113" s="40" t="s">
        <v>2</v>
      </c>
      <c r="G113" s="41">
        <f t="shared" si="23"/>
        <v>0</v>
      </c>
      <c r="H113" s="42"/>
      <c r="I113" s="42">
        <v>0</v>
      </c>
      <c r="J113" s="73"/>
      <c r="K113" s="42"/>
      <c r="L113" s="43"/>
      <c r="M113" s="43"/>
      <c r="N113" s="3"/>
      <c r="O113" s="3"/>
      <c r="P113" s="3"/>
    </row>
    <row r="114" spans="2:16" x14ac:dyDescent="0.3">
      <c r="B114" s="99"/>
      <c r="C114" s="93"/>
      <c r="D114" s="93"/>
      <c r="E114" s="96"/>
      <c r="F114" s="40" t="s">
        <v>3</v>
      </c>
      <c r="G114" s="41">
        <f t="shared" si="23"/>
        <v>0</v>
      </c>
      <c r="H114" s="42"/>
      <c r="I114" s="42">
        <v>0</v>
      </c>
      <c r="J114" s="73"/>
      <c r="K114" s="42"/>
      <c r="L114" s="43"/>
      <c r="M114" s="43"/>
      <c r="N114" s="3"/>
      <c r="O114" s="3"/>
      <c r="P114" s="3"/>
    </row>
    <row r="115" spans="2:16" x14ac:dyDescent="0.3">
      <c r="B115" s="99"/>
      <c r="C115" s="93"/>
      <c r="D115" s="93"/>
      <c r="E115" s="96"/>
      <c r="F115" s="44" t="s">
        <v>42</v>
      </c>
      <c r="G115" s="41">
        <f t="shared" si="23"/>
        <v>25485</v>
      </c>
      <c r="H115" s="42"/>
      <c r="I115" s="45">
        <v>0</v>
      </c>
      <c r="J115" s="73">
        <v>14985</v>
      </c>
      <c r="K115" s="42">
        <v>10500</v>
      </c>
      <c r="L115" s="43"/>
      <c r="M115" s="43"/>
      <c r="N115" s="3"/>
      <c r="O115" s="3"/>
      <c r="P115" s="3"/>
    </row>
    <row r="116" spans="2:16" x14ac:dyDescent="0.3">
      <c r="B116" s="99"/>
      <c r="C116" s="93"/>
      <c r="D116" s="93"/>
      <c r="E116" s="96"/>
      <c r="F116" s="40" t="s">
        <v>4</v>
      </c>
      <c r="G116" s="41">
        <f t="shared" si="23"/>
        <v>37565.375899999999</v>
      </c>
      <c r="H116" s="42">
        <v>18897.63</v>
      </c>
      <c r="I116" s="45">
        <f>9508.63229</f>
        <v>9508.6322899999996</v>
      </c>
      <c r="J116" s="73">
        <f>1915-1900</f>
        <v>15</v>
      </c>
      <c r="K116" s="42">
        <f>10.51051+3000+133.6031</f>
        <v>3144.1136099999999</v>
      </c>
      <c r="L116" s="43">
        <v>3000</v>
      </c>
      <c r="M116" s="43">
        <v>3000</v>
      </c>
      <c r="N116" s="3"/>
      <c r="O116" s="3"/>
      <c r="P116" s="3"/>
    </row>
    <row r="117" spans="2:16" x14ac:dyDescent="0.3">
      <c r="B117" s="100"/>
      <c r="C117" s="94"/>
      <c r="D117" s="94"/>
      <c r="E117" s="97"/>
      <c r="F117" s="47" t="s">
        <v>5</v>
      </c>
      <c r="G117" s="48">
        <f t="shared" si="23"/>
        <v>0</v>
      </c>
      <c r="H117" s="49"/>
      <c r="I117" s="49">
        <v>0</v>
      </c>
      <c r="J117" s="74"/>
      <c r="K117" s="49"/>
      <c r="L117" s="50"/>
      <c r="M117" s="50"/>
      <c r="N117" s="3"/>
      <c r="O117" s="3"/>
      <c r="P117" s="3"/>
    </row>
    <row r="118" spans="2:16" ht="15.75" customHeight="1" x14ac:dyDescent="0.3">
      <c r="B118" s="98" t="s">
        <v>36</v>
      </c>
      <c r="C118" s="92" t="s">
        <v>55</v>
      </c>
      <c r="D118" s="92" t="s">
        <v>56</v>
      </c>
      <c r="E118" s="95" t="s">
        <v>10</v>
      </c>
      <c r="F118" s="35" t="s">
        <v>1</v>
      </c>
      <c r="G118" s="36">
        <f t="shared" si="23"/>
        <v>10669.373</v>
      </c>
      <c r="H118" s="37">
        <f t="shared" ref="H118:M118" si="27">SUM(H119:H123)</f>
        <v>0</v>
      </c>
      <c r="I118" s="37">
        <f t="shared" si="27"/>
        <v>2688.51521</v>
      </c>
      <c r="J118" s="72">
        <f t="shared" si="27"/>
        <v>7980.85779</v>
      </c>
      <c r="K118" s="37">
        <f t="shared" si="27"/>
        <v>0</v>
      </c>
      <c r="L118" s="38">
        <f t="shared" si="27"/>
        <v>0</v>
      </c>
      <c r="M118" s="38">
        <f t="shared" si="27"/>
        <v>0</v>
      </c>
      <c r="N118" s="3"/>
      <c r="O118" s="3"/>
      <c r="P118" s="3"/>
    </row>
    <row r="119" spans="2:16" x14ac:dyDescent="0.3">
      <c r="B119" s="99"/>
      <c r="C119" s="93"/>
      <c r="D119" s="93"/>
      <c r="E119" s="96"/>
      <c r="F119" s="40" t="s">
        <v>2</v>
      </c>
      <c r="G119" s="41">
        <f t="shared" si="23"/>
        <v>0</v>
      </c>
      <c r="H119" s="42"/>
      <c r="I119" s="42">
        <v>0</v>
      </c>
      <c r="J119" s="73"/>
      <c r="K119" s="42"/>
      <c r="L119" s="43"/>
      <c r="M119" s="43"/>
      <c r="N119" s="3"/>
      <c r="O119" s="3"/>
      <c r="P119" s="3"/>
    </row>
    <row r="120" spans="2:16" x14ac:dyDescent="0.3">
      <c r="B120" s="99"/>
      <c r="C120" s="93"/>
      <c r="D120" s="93"/>
      <c r="E120" s="96"/>
      <c r="F120" s="40" t="s">
        <v>3</v>
      </c>
      <c r="G120" s="41">
        <f t="shared" si="23"/>
        <v>0</v>
      </c>
      <c r="H120" s="42"/>
      <c r="I120" s="42">
        <v>0</v>
      </c>
      <c r="J120" s="73"/>
      <c r="K120" s="42"/>
      <c r="L120" s="43"/>
      <c r="M120" s="43"/>
      <c r="N120" s="3"/>
      <c r="O120" s="3"/>
      <c r="P120" s="3"/>
    </row>
    <row r="121" spans="2:16" x14ac:dyDescent="0.3">
      <c r="B121" s="99"/>
      <c r="C121" s="93"/>
      <c r="D121" s="93"/>
      <c r="E121" s="96"/>
      <c r="F121" s="44" t="s">
        <v>42</v>
      </c>
      <c r="G121" s="41">
        <f t="shared" si="23"/>
        <v>8986.862000000001</v>
      </c>
      <c r="H121" s="42"/>
      <c r="I121" s="45">
        <v>2685.3119999999999</v>
      </c>
      <c r="J121" s="73">
        <v>6301.55</v>
      </c>
      <c r="K121" s="42"/>
      <c r="L121" s="43"/>
      <c r="M121" s="43"/>
      <c r="N121" s="3"/>
      <c r="O121" s="3"/>
      <c r="P121" s="46"/>
    </row>
    <row r="122" spans="2:16" ht="27.6" x14ac:dyDescent="0.3">
      <c r="B122" s="99"/>
      <c r="C122" s="93"/>
      <c r="D122" s="93"/>
      <c r="E122" s="96"/>
      <c r="F122" s="40" t="s">
        <v>4</v>
      </c>
      <c r="G122" s="41">
        <f t="shared" ref="G122:G135" si="28">SUM(H122:M122)</f>
        <v>1682.5109999999997</v>
      </c>
      <c r="H122" s="42"/>
      <c r="I122" s="45">
        <v>3.2032099999999999</v>
      </c>
      <c r="J122" s="73">
        <f>6.30786+1672.99993</f>
        <v>1679.3077899999998</v>
      </c>
      <c r="K122" s="42"/>
      <c r="L122" s="43"/>
      <c r="M122" s="43"/>
      <c r="N122" s="3"/>
      <c r="O122" s="3"/>
      <c r="P122" s="3"/>
    </row>
    <row r="123" spans="2:16" ht="16.2" thickBot="1" x14ac:dyDescent="0.35">
      <c r="B123" s="122"/>
      <c r="C123" s="123"/>
      <c r="D123" s="123"/>
      <c r="E123" s="88"/>
      <c r="F123" s="51" t="s">
        <v>5</v>
      </c>
      <c r="G123" s="52">
        <f t="shared" si="28"/>
        <v>0</v>
      </c>
      <c r="H123" s="53"/>
      <c r="I123" s="53">
        <v>0</v>
      </c>
      <c r="J123" s="75"/>
      <c r="K123" s="53"/>
      <c r="L123" s="54"/>
      <c r="M123" s="54"/>
      <c r="N123" s="3"/>
      <c r="O123" s="3"/>
      <c r="P123" s="3"/>
    </row>
    <row r="124" spans="2:16" ht="15.75" customHeight="1" x14ac:dyDescent="0.3">
      <c r="B124" s="98" t="s">
        <v>37</v>
      </c>
      <c r="C124" s="92" t="s">
        <v>63</v>
      </c>
      <c r="D124" s="92">
        <v>2024</v>
      </c>
      <c r="E124" s="95" t="s">
        <v>10</v>
      </c>
      <c r="F124" s="35" t="s">
        <v>1</v>
      </c>
      <c r="G124" s="36">
        <f t="shared" si="28"/>
        <v>5016.0210200000001</v>
      </c>
      <c r="H124" s="37">
        <f t="shared" ref="H124:M124" si="29">SUM(H125:H129)</f>
        <v>0</v>
      </c>
      <c r="I124" s="37">
        <f t="shared" si="29"/>
        <v>0</v>
      </c>
      <c r="J124" s="72">
        <f>SUM(J125:J129)</f>
        <v>1021.02102</v>
      </c>
      <c r="K124" s="37">
        <f t="shared" si="29"/>
        <v>3995</v>
      </c>
      <c r="L124" s="38">
        <f t="shared" si="29"/>
        <v>0</v>
      </c>
      <c r="M124" s="38">
        <f t="shared" si="29"/>
        <v>0</v>
      </c>
      <c r="N124" s="3"/>
      <c r="O124" s="3"/>
      <c r="P124" s="3"/>
    </row>
    <row r="125" spans="2:16" x14ac:dyDescent="0.3">
      <c r="B125" s="99"/>
      <c r="C125" s="93"/>
      <c r="D125" s="93"/>
      <c r="E125" s="96"/>
      <c r="F125" s="40" t="s">
        <v>2</v>
      </c>
      <c r="G125" s="41">
        <f t="shared" si="28"/>
        <v>0</v>
      </c>
      <c r="H125" s="42"/>
      <c r="I125" s="42"/>
      <c r="J125" s="73"/>
      <c r="K125" s="42"/>
      <c r="L125" s="43"/>
      <c r="M125" s="43"/>
      <c r="N125" s="3"/>
      <c r="O125" s="3"/>
      <c r="P125" s="3"/>
    </row>
    <row r="126" spans="2:16" x14ac:dyDescent="0.3">
      <c r="B126" s="99"/>
      <c r="C126" s="93"/>
      <c r="D126" s="93"/>
      <c r="E126" s="96"/>
      <c r="F126" s="40" t="s">
        <v>3</v>
      </c>
      <c r="G126" s="41">
        <f t="shared" si="28"/>
        <v>0</v>
      </c>
      <c r="H126" s="42"/>
      <c r="I126" s="42"/>
      <c r="J126" s="73"/>
      <c r="K126" s="42"/>
      <c r="L126" s="43"/>
      <c r="M126" s="43"/>
      <c r="N126" s="3"/>
      <c r="O126" s="3"/>
      <c r="P126" s="3"/>
    </row>
    <row r="127" spans="2:16" x14ac:dyDescent="0.3">
      <c r="B127" s="99"/>
      <c r="C127" s="93"/>
      <c r="D127" s="93"/>
      <c r="E127" s="96"/>
      <c r="F127" s="44" t="s">
        <v>42</v>
      </c>
      <c r="G127" s="41">
        <f t="shared" si="28"/>
        <v>1020</v>
      </c>
      <c r="H127" s="42"/>
      <c r="I127" s="45"/>
      <c r="J127" s="73">
        <v>1020</v>
      </c>
      <c r="K127" s="42"/>
      <c r="L127" s="43"/>
      <c r="M127" s="43"/>
      <c r="N127" s="3"/>
      <c r="O127" s="3"/>
      <c r="P127" s="46"/>
    </row>
    <row r="128" spans="2:16" x14ac:dyDescent="0.3">
      <c r="B128" s="99"/>
      <c r="C128" s="93"/>
      <c r="D128" s="93"/>
      <c r="E128" s="96"/>
      <c r="F128" s="40" t="s">
        <v>4</v>
      </c>
      <c r="G128" s="41">
        <f t="shared" si="28"/>
        <v>3996.0210200000001</v>
      </c>
      <c r="H128" s="42"/>
      <c r="I128" s="45"/>
      <c r="J128" s="73">
        <v>1.02102</v>
      </c>
      <c r="K128" s="42">
        <v>3995</v>
      </c>
      <c r="L128" s="43"/>
      <c r="M128" s="43"/>
      <c r="N128" s="3"/>
      <c r="O128" s="3"/>
      <c r="P128" s="3"/>
    </row>
    <row r="129" spans="2:16" ht="16.2" thickBot="1" x14ac:dyDescent="0.35">
      <c r="B129" s="122"/>
      <c r="C129" s="123"/>
      <c r="D129" s="123"/>
      <c r="E129" s="88"/>
      <c r="F129" s="51" t="s">
        <v>5</v>
      </c>
      <c r="G129" s="52">
        <f t="shared" si="28"/>
        <v>0</v>
      </c>
      <c r="H129" s="53"/>
      <c r="I129" s="53"/>
      <c r="J129" s="75"/>
      <c r="K129" s="53"/>
      <c r="L129" s="54"/>
      <c r="M129" s="54"/>
      <c r="N129" s="3"/>
      <c r="O129" s="3"/>
      <c r="P129" s="3"/>
    </row>
    <row r="130" spans="2:16" ht="15.75" customHeight="1" x14ac:dyDescent="0.3">
      <c r="B130" s="101"/>
      <c r="C130" s="104"/>
      <c r="D130" s="104" t="s">
        <v>59</v>
      </c>
      <c r="E130" s="107" t="s">
        <v>9</v>
      </c>
      <c r="F130" s="23" t="s">
        <v>1</v>
      </c>
      <c r="G130" s="24">
        <f t="shared" si="28"/>
        <v>1144146.1854700001</v>
      </c>
      <c r="H130" s="25">
        <f t="shared" ref="H130:M135" si="30">SUM(H76,H16)</f>
        <v>407596.19046000007</v>
      </c>
      <c r="I130" s="25">
        <f t="shared" si="30"/>
        <v>177770.80504000001</v>
      </c>
      <c r="J130" s="70">
        <f t="shared" si="30"/>
        <v>254517.52846</v>
      </c>
      <c r="K130" s="25">
        <f t="shared" si="30"/>
        <v>296641.66151000001</v>
      </c>
      <c r="L130" s="26">
        <f t="shared" si="30"/>
        <v>3810</v>
      </c>
      <c r="M130" s="26">
        <f t="shared" si="30"/>
        <v>3810</v>
      </c>
      <c r="N130" s="3"/>
      <c r="O130" s="3"/>
      <c r="P130" s="3"/>
    </row>
    <row r="131" spans="2:16" x14ac:dyDescent="0.3">
      <c r="B131" s="102"/>
      <c r="C131" s="105"/>
      <c r="D131" s="105"/>
      <c r="E131" s="108"/>
      <c r="F131" s="27" t="s">
        <v>2</v>
      </c>
      <c r="G131" s="28">
        <f t="shared" si="28"/>
        <v>492687.84068999998</v>
      </c>
      <c r="H131" s="29">
        <f t="shared" si="30"/>
        <v>268352.46828999999</v>
      </c>
      <c r="I131" s="29">
        <f t="shared" si="30"/>
        <v>105124.2</v>
      </c>
      <c r="J131" s="71">
        <f t="shared" si="30"/>
        <v>54211.172400000003</v>
      </c>
      <c r="K131" s="29">
        <f t="shared" si="30"/>
        <v>65000</v>
      </c>
      <c r="L131" s="30">
        <f t="shared" si="30"/>
        <v>0</v>
      </c>
      <c r="M131" s="30">
        <f t="shared" si="30"/>
        <v>0</v>
      </c>
      <c r="N131" s="3"/>
      <c r="O131" s="3"/>
      <c r="P131" s="3"/>
    </row>
    <row r="132" spans="2:16" x14ac:dyDescent="0.3">
      <c r="B132" s="102"/>
      <c r="C132" s="105"/>
      <c r="D132" s="105"/>
      <c r="E132" s="108"/>
      <c r="F132" s="27" t="s">
        <v>3</v>
      </c>
      <c r="G132" s="28">
        <f t="shared" si="28"/>
        <v>16378.043489999998</v>
      </c>
      <c r="H132" s="29">
        <f t="shared" si="30"/>
        <v>5503.6310100000001</v>
      </c>
      <c r="I132" s="29">
        <f t="shared" si="30"/>
        <v>955.67455000000007</v>
      </c>
      <c r="J132" s="71">
        <f t="shared" si="30"/>
        <v>9327.8288400000001</v>
      </c>
      <c r="K132" s="29">
        <f t="shared" si="30"/>
        <v>590.90908999999999</v>
      </c>
      <c r="L132" s="30">
        <f t="shared" si="30"/>
        <v>0</v>
      </c>
      <c r="M132" s="30">
        <f t="shared" si="30"/>
        <v>0</v>
      </c>
      <c r="N132" s="3"/>
      <c r="O132" s="3"/>
      <c r="P132" s="3"/>
    </row>
    <row r="133" spans="2:16" x14ac:dyDescent="0.3">
      <c r="B133" s="102"/>
      <c r="C133" s="105"/>
      <c r="D133" s="105"/>
      <c r="E133" s="108"/>
      <c r="F133" s="31" t="s">
        <v>42</v>
      </c>
      <c r="G133" s="28">
        <f t="shared" si="28"/>
        <v>508974.28285999998</v>
      </c>
      <c r="H133" s="29">
        <f t="shared" si="30"/>
        <v>76368</v>
      </c>
      <c r="I133" s="29">
        <f t="shared" si="30"/>
        <v>45441.179089999998</v>
      </c>
      <c r="J133" s="71">
        <f t="shared" si="30"/>
        <v>166539.45750999998</v>
      </c>
      <c r="K133" s="29">
        <f t="shared" si="30"/>
        <v>220625.64626000001</v>
      </c>
      <c r="L133" s="30">
        <f t="shared" si="30"/>
        <v>0</v>
      </c>
      <c r="M133" s="30">
        <f t="shared" si="30"/>
        <v>0</v>
      </c>
      <c r="N133" s="3"/>
      <c r="O133" s="3"/>
      <c r="P133" s="3"/>
    </row>
    <row r="134" spans="2:16" x14ac:dyDescent="0.3">
      <c r="B134" s="102"/>
      <c r="C134" s="105"/>
      <c r="D134" s="105"/>
      <c r="E134" s="108"/>
      <c r="F134" s="27" t="s">
        <v>4</v>
      </c>
      <c r="G134" s="28">
        <f t="shared" si="28"/>
        <v>126106.01843000001</v>
      </c>
      <c r="H134" s="29">
        <f t="shared" si="30"/>
        <v>57372.091160000011</v>
      </c>
      <c r="I134" s="29">
        <f t="shared" si="30"/>
        <v>26249.751400000001</v>
      </c>
      <c r="J134" s="71">
        <f t="shared" si="30"/>
        <v>24439.06971</v>
      </c>
      <c r="K134" s="29">
        <f t="shared" si="30"/>
        <v>10425.106159999999</v>
      </c>
      <c r="L134" s="30">
        <f t="shared" si="30"/>
        <v>3810</v>
      </c>
      <c r="M134" s="30">
        <f t="shared" si="30"/>
        <v>3810</v>
      </c>
      <c r="N134" s="3"/>
      <c r="O134" s="3"/>
      <c r="P134" s="3"/>
    </row>
    <row r="135" spans="2:16" ht="16.2" thickBot="1" x14ac:dyDescent="0.35">
      <c r="B135" s="119"/>
      <c r="C135" s="120"/>
      <c r="D135" s="120"/>
      <c r="E135" s="121"/>
      <c r="F135" s="57" t="s">
        <v>46</v>
      </c>
      <c r="G135" s="58">
        <f t="shared" si="28"/>
        <v>0</v>
      </c>
      <c r="H135" s="59">
        <f t="shared" si="30"/>
        <v>0</v>
      </c>
      <c r="I135" s="59">
        <f t="shared" si="30"/>
        <v>0</v>
      </c>
      <c r="J135" s="76">
        <f t="shared" si="30"/>
        <v>0</v>
      </c>
      <c r="K135" s="59">
        <f t="shared" si="30"/>
        <v>0</v>
      </c>
      <c r="L135" s="60">
        <f t="shared" si="30"/>
        <v>0</v>
      </c>
      <c r="M135" s="60">
        <f t="shared" si="30"/>
        <v>0</v>
      </c>
      <c r="N135" s="3"/>
      <c r="O135" s="3"/>
      <c r="P135" s="3"/>
    </row>
    <row r="137" spans="2:16" x14ac:dyDescent="0.3">
      <c r="K137" s="61"/>
      <c r="M137" s="61"/>
      <c r="N137" s="77"/>
      <c r="O137" s="61"/>
    </row>
    <row r="139" spans="2:16" x14ac:dyDescent="0.3">
      <c r="H139" s="62"/>
    </row>
  </sheetData>
  <mergeCells count="95">
    <mergeCell ref="D88:D93"/>
    <mergeCell ref="E88:E93"/>
    <mergeCell ref="B124:B129"/>
    <mergeCell ref="C124:C129"/>
    <mergeCell ref="D124:D129"/>
    <mergeCell ref="E124:E129"/>
    <mergeCell ref="D100:D105"/>
    <mergeCell ref="E100:E105"/>
    <mergeCell ref="B112:B117"/>
    <mergeCell ref="C112:C117"/>
    <mergeCell ref="D112:D117"/>
    <mergeCell ref="E112:E117"/>
    <mergeCell ref="B106:B111"/>
    <mergeCell ref="C106:C111"/>
    <mergeCell ref="D106:D111"/>
    <mergeCell ref="E106:E111"/>
    <mergeCell ref="B70:B75"/>
    <mergeCell ref="C70:C75"/>
    <mergeCell ref="D70:D75"/>
    <mergeCell ref="E70:E75"/>
    <mergeCell ref="B58:B63"/>
    <mergeCell ref="C58:C63"/>
    <mergeCell ref="D58:D63"/>
    <mergeCell ref="E58:E63"/>
    <mergeCell ref="B64:B69"/>
    <mergeCell ref="C64:C69"/>
    <mergeCell ref="D64:D69"/>
    <mergeCell ref="E64:E69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52:B57"/>
    <mergeCell ref="C52:C57"/>
    <mergeCell ref="D52:D57"/>
    <mergeCell ref="E52:E57"/>
    <mergeCell ref="B40:B45"/>
    <mergeCell ref="C40:C45"/>
    <mergeCell ref="D40:D45"/>
    <mergeCell ref="E40:E45"/>
    <mergeCell ref="B46:B51"/>
    <mergeCell ref="C46:C51"/>
    <mergeCell ref="D46:D51"/>
    <mergeCell ref="E46:E51"/>
    <mergeCell ref="B76:B81"/>
    <mergeCell ref="C76:C81"/>
    <mergeCell ref="D76:D81"/>
    <mergeCell ref="E76:E81"/>
    <mergeCell ref="B100:B105"/>
    <mergeCell ref="C100:C105"/>
    <mergeCell ref="B94:B99"/>
    <mergeCell ref="C94:C99"/>
    <mergeCell ref="D94:D99"/>
    <mergeCell ref="E94:E99"/>
    <mergeCell ref="B82:B87"/>
    <mergeCell ref="C82:C87"/>
    <mergeCell ref="D82:D87"/>
    <mergeCell ref="E82:E87"/>
    <mergeCell ref="B88:B93"/>
    <mergeCell ref="C88:C93"/>
    <mergeCell ref="B10:B14"/>
    <mergeCell ref="D10:D14"/>
    <mergeCell ref="E10:E14"/>
    <mergeCell ref="D22:D27"/>
    <mergeCell ref="E22:E27"/>
    <mergeCell ref="C10:C14"/>
    <mergeCell ref="B15:E15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28:B33"/>
    <mergeCell ref="C28:C33"/>
    <mergeCell ref="D28:D33"/>
    <mergeCell ref="E28:E33"/>
    <mergeCell ref="H1:P1"/>
    <mergeCell ref="H7:P7"/>
    <mergeCell ref="H3:P3"/>
    <mergeCell ref="B5:P5"/>
    <mergeCell ref="B7:B8"/>
    <mergeCell ref="C7:C8"/>
    <mergeCell ref="D7:D8"/>
    <mergeCell ref="E7:E8"/>
    <mergeCell ref="F7:F8"/>
    <mergeCell ref="G7:G8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67" fitToHeight="0" orientation="landscape" r:id="rId1"/>
  <rowBreaks count="2" manualBreakCount="2">
    <brk id="48" min="1" max="15" man="1"/>
    <brk id="8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2025-07-01T13:08:12Z</dcterms:modified>
</cp:coreProperties>
</file>